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defaultThemeVersion="124226"/>
  <mc:AlternateContent xmlns:mc="http://schemas.openxmlformats.org/markup-compatibility/2006">
    <mc:Choice Requires="x15">
      <x15ac:absPath xmlns:x15ac="http://schemas.microsoft.com/office/spreadsheetml/2010/11/ac" url="C:\Users\Asus\Desktop\"/>
    </mc:Choice>
  </mc:AlternateContent>
  <bookViews>
    <workbookView xWindow="-108" yWindow="-108" windowWidth="19428" windowHeight="10428" activeTab="3"/>
  </bookViews>
  <sheets>
    <sheet name="Instruction Sheet" sheetId="22" r:id="rId1"/>
    <sheet name="General Information" sheetId="2" r:id="rId2"/>
    <sheet name="Form Sa1" sheetId="3" r:id="rId3"/>
    <sheet name="Form 1" sheetId="21" r:id="rId4"/>
    <sheet name="Annex CPP" sheetId="6" r:id="rId5"/>
    <sheet name=" Summary Sheet" sheetId="8" r:id="rId6"/>
    <sheet name="NF - 5 Power Mix" sheetId="13" r:id="rId7"/>
    <sheet name="Annex Addl Eqp List-Env" sheetId="4" r:id="rId8"/>
    <sheet name="Baseline Parameter" sheetId="7" r:id="rId9"/>
    <sheet name="N1-BQ Bauxite Quality" sheetId="9" r:id="rId10"/>
    <sheet name="NF - 2 Fuel Quality CPP &amp; Cogen" sheetId="10" r:id="rId11"/>
    <sheet name="NF - 3 PLF" sheetId="11" r:id="rId12"/>
    <sheet name="NF - 4 Product Mix" sheetId="12" r:id="rId13"/>
    <sheet name="NF-6 Carbon Anode Production" sheetId="14" r:id="rId14"/>
    <sheet name="NF-7 Smelter CU" sheetId="15" r:id="rId15"/>
    <sheet name="Annex Project Activites List" sheetId="5" r:id="rId16"/>
    <sheet name="NF-8 Others" sheetId="18" r:id="rId17"/>
  </sheets>
  <externalReferences>
    <externalReference r:id="rId18"/>
    <externalReference r:id="rId19"/>
  </externalReferences>
  <definedNames>
    <definedName name="_xlnm.Print_Area" localSheetId="5">' Summary Sheet'!$A$1:$F$72</definedName>
    <definedName name="_xlnm.Print_Area" localSheetId="4">'Annex CPP'!$A$1:$R$102</definedName>
    <definedName name="_xlnm.Print_Area" localSheetId="2">'Form Sa1'!$A$1:$J$1126</definedName>
    <definedName name="_xlnm.Print_Area" localSheetId="14">'NF-7 Smelter CU'!$A$1:$O$22</definedName>
    <definedName name="Refinery" localSheetId="3">'[1]Form Sa1'!$A$8:$J$14,'[1]Form Sa1'!$A$25:$J$122</definedName>
    <definedName name="Refinery" localSheetId="0">'[2]Form Sa1'!$A$8:$J$14,'[2]Form Sa1'!$A$25:$J$122</definedName>
    <definedName name="Refinery">'Form Sa1'!$A$8:$J$14,'Form Sa1'!$A$25:$J$132</definedName>
    <definedName name="Z_808D63CE_AAC2_4BB4_99F0_D9F2ED9063AB_.wvu.Cols" localSheetId="5" hidden="1">' Summary Sheet'!#REF!</definedName>
    <definedName name="Z_808D63CE_AAC2_4BB4_99F0_D9F2ED9063AB_.wvu.Cols" localSheetId="8" hidden="1">'Baseline Parameter'!$G:$IV</definedName>
    <definedName name="Z_808D63CE_AAC2_4BB4_99F0_D9F2ED9063AB_.wvu.Cols" localSheetId="1" hidden="1">'General Information'!$H:$IV</definedName>
    <definedName name="Z_808D63CE_AAC2_4BB4_99F0_D9F2ED9063AB_.wvu.PrintArea" localSheetId="4" hidden="1">'Annex CPP'!$A$1:$R$102</definedName>
    <definedName name="Z_808D63CE_AAC2_4BB4_99F0_D9F2ED9063AB_.wvu.PrintArea" localSheetId="2" hidden="1">'Form Sa1'!$A$1:$J$1106</definedName>
    <definedName name="Z_808D63CE_AAC2_4BB4_99F0_D9F2ED9063AB_.wvu.Rows" localSheetId="5" hidden="1">' Summary Sheet'!$71:$65536</definedName>
    <definedName name="Z_808D63CE_AAC2_4BB4_99F0_D9F2ED9063AB_.wvu.Rows" localSheetId="8" hidden="1">'Baseline Parameter'!$262:$65536,'Baseline Parameter'!$125:$241</definedName>
    <definedName name="Z_808D63CE_AAC2_4BB4_99F0_D9F2ED9063AB_.wvu.Rows" localSheetId="1" hidden="1">'General Information'!$32:$65537</definedName>
    <definedName name="Z_808D63CE_AAC2_4BB4_99F0_D9F2ED9063AB_.wvu.Rows" localSheetId="10" hidden="1">'NF - 2 Fuel Quality CPP &amp; Cogen'!$11:$18</definedName>
  </definedNames>
  <calcPr calcId="152511"/>
  <customWorkbookViews>
    <customWorkbookView name="Lenova - Personal View" guid="{808D63CE-AAC2-4BB4-99F0-D9F2ED9063AB}" mergeInterval="0" personalView="1" maximized="1" xWindow="1" yWindow="1" windowWidth="1024" windowHeight="50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21" l="1"/>
  <c r="C12" i="21"/>
  <c r="E16" i="21"/>
  <c r="K22" i="6" s="1"/>
  <c r="D16" i="21"/>
  <c r="C22" i="6" s="1"/>
  <c r="K79" i="6" l="1"/>
  <c r="K42" i="6"/>
  <c r="K58" i="6" s="1"/>
  <c r="I6" i="3"/>
  <c r="F23" i="10" s="1"/>
  <c r="D79" i="6"/>
  <c r="C42" i="6"/>
  <c r="C58" i="6" s="1"/>
  <c r="G6" i="3"/>
  <c r="F4" i="12" l="1"/>
  <c r="F4" i="8"/>
  <c r="F4" i="9"/>
  <c r="F4" i="18"/>
  <c r="F4" i="7"/>
  <c r="F4" i="13"/>
  <c r="E4" i="12"/>
  <c r="E4" i="8"/>
  <c r="E4" i="9"/>
  <c r="E4" i="7"/>
  <c r="E4" i="13"/>
  <c r="E4" i="14" s="1"/>
  <c r="H6" i="3"/>
  <c r="G7" i="11"/>
  <c r="C35" i="6"/>
  <c r="U9" i="10"/>
  <c r="S9" i="10"/>
  <c r="Q9" i="10"/>
  <c r="O9" i="10"/>
  <c r="M9" i="10"/>
  <c r="K9" i="10"/>
  <c r="I9" i="10"/>
  <c r="G9" i="10"/>
  <c r="E9" i="10"/>
  <c r="Q69" i="6"/>
  <c r="V12" i="11" s="1"/>
  <c r="I69" i="6"/>
  <c r="U12" i="11" s="1"/>
  <c r="Q68" i="6"/>
  <c r="T12" i="11" s="1"/>
  <c r="I68" i="6"/>
  <c r="S12" i="11" s="1"/>
  <c r="I67" i="6"/>
  <c r="Q12" i="11" s="1"/>
  <c r="J67" i="6"/>
  <c r="I66" i="6"/>
  <c r="O12" i="11" s="1"/>
  <c r="Q63" i="6"/>
  <c r="J12" i="11" s="1"/>
  <c r="I63" i="6"/>
  <c r="I12" i="11" s="1"/>
  <c r="J62" i="6"/>
  <c r="G13" i="11" s="1"/>
  <c r="U8" i="11"/>
  <c r="Q8" i="11"/>
  <c r="F11" i="6"/>
  <c r="F8" i="6"/>
  <c r="E8" i="11"/>
  <c r="F8" i="11" s="1"/>
  <c r="E19" i="21"/>
  <c r="E28" i="21"/>
  <c r="D28" i="21"/>
  <c r="E27" i="21"/>
  <c r="D27" i="21"/>
  <c r="E26" i="21"/>
  <c r="E25" i="21"/>
  <c r="E24" i="21"/>
  <c r="E23" i="21"/>
  <c r="E22" i="21"/>
  <c r="E21" i="21"/>
  <c r="E20" i="21"/>
  <c r="R62" i="6"/>
  <c r="H13" i="11" s="1"/>
  <c r="R63" i="6"/>
  <c r="J13" i="11" s="1"/>
  <c r="R64" i="6"/>
  <c r="L13" i="11" s="1"/>
  <c r="R65" i="6"/>
  <c r="R66" i="6"/>
  <c r="R67" i="6"/>
  <c r="R68" i="6"/>
  <c r="R69" i="6"/>
  <c r="R70" i="6"/>
  <c r="R61" i="6"/>
  <c r="F13" i="11" s="1"/>
  <c r="J63" i="6"/>
  <c r="I13" i="11" s="1"/>
  <c r="J64" i="6"/>
  <c r="K13" i="11" s="1"/>
  <c r="J66" i="6"/>
  <c r="O13" i="11" s="1"/>
  <c r="J68" i="6"/>
  <c r="S13" i="11" s="1"/>
  <c r="J69" i="6"/>
  <c r="U13" i="11" s="1"/>
  <c r="J70" i="6"/>
  <c r="J61" i="6"/>
  <c r="E13" i="11" s="1"/>
  <c r="N63" i="6"/>
  <c r="J11" i="11" s="1"/>
  <c r="J14" i="11" s="1"/>
  <c r="N64" i="6"/>
  <c r="L11" i="11" s="1"/>
  <c r="L14" i="11" s="1"/>
  <c r="N65" i="6"/>
  <c r="N11" i="11" s="1"/>
  <c r="N14" i="11" s="1"/>
  <c r="N15" i="11" s="1"/>
  <c r="N66" i="6"/>
  <c r="P11" i="11" s="1"/>
  <c r="P14" i="11" s="1"/>
  <c r="P15" i="11" s="1"/>
  <c r="N67" i="6"/>
  <c r="R11" i="11" s="1"/>
  <c r="R14" i="11" s="1"/>
  <c r="R15" i="11" s="1"/>
  <c r="N68" i="6"/>
  <c r="N69" i="6"/>
  <c r="N70" i="6"/>
  <c r="X11" i="11" s="1"/>
  <c r="H56" i="3"/>
  <c r="C5" i="3"/>
  <c r="B17" i="21"/>
  <c r="F4" i="14"/>
  <c r="H1099" i="3"/>
  <c r="H1100" i="3"/>
  <c r="H1101" i="3"/>
  <c r="H1102" i="3"/>
  <c r="H1103" i="3"/>
  <c r="H1104" i="3"/>
  <c r="H1098" i="3"/>
  <c r="H1095" i="3"/>
  <c r="H1087" i="3"/>
  <c r="H1088" i="3"/>
  <c r="H1089" i="3"/>
  <c r="E3" i="11" s="1"/>
  <c r="H1090" i="3"/>
  <c r="H1091" i="3"/>
  <c r="H1092" i="3"/>
  <c r="H1093" i="3"/>
  <c r="E3" i="18" s="1"/>
  <c r="H1086" i="3"/>
  <c r="E36" i="21"/>
  <c r="B28" i="21"/>
  <c r="B27" i="21"/>
  <c r="H52" i="3"/>
  <c r="I1007" i="3"/>
  <c r="I998" i="3"/>
  <c r="I991" i="3"/>
  <c r="I730" i="3"/>
  <c r="I731" i="3" s="1"/>
  <c r="I642" i="3"/>
  <c r="I641" i="3"/>
  <c r="I640" i="3"/>
  <c r="I619" i="3"/>
  <c r="I618" i="3"/>
  <c r="I617" i="3"/>
  <c r="I596" i="3"/>
  <c r="I595" i="3"/>
  <c r="I594" i="3"/>
  <c r="I573" i="3"/>
  <c r="I572" i="3"/>
  <c r="I571" i="3"/>
  <c r="I550" i="3"/>
  <c r="I549" i="3"/>
  <c r="I548" i="3"/>
  <c r="I520" i="3"/>
  <c r="I519" i="3"/>
  <c r="I518" i="3"/>
  <c r="I497" i="3"/>
  <c r="I496" i="3"/>
  <c r="I495" i="3"/>
  <c r="I474" i="3"/>
  <c r="I473" i="3"/>
  <c r="I472" i="3"/>
  <c r="I451" i="3"/>
  <c r="I450" i="3"/>
  <c r="I449" i="3"/>
  <c r="I428" i="3"/>
  <c r="I427" i="3"/>
  <c r="I426" i="3"/>
  <c r="I347" i="3"/>
  <c r="I59" i="3"/>
  <c r="G969" i="3"/>
  <c r="I969" i="3"/>
  <c r="G968" i="3"/>
  <c r="I968" i="3"/>
  <c r="G978" i="3"/>
  <c r="I978" i="3"/>
  <c r="G979" i="3"/>
  <c r="I979" i="3"/>
  <c r="H139" i="3"/>
  <c r="H140" i="3"/>
  <c r="H141" i="3"/>
  <c r="H142" i="3"/>
  <c r="H143" i="3"/>
  <c r="H144" i="3"/>
  <c r="H145" i="3"/>
  <c r="H146" i="3"/>
  <c r="H138" i="3"/>
  <c r="H135" i="3"/>
  <c r="H137" i="3"/>
  <c r="H136" i="3"/>
  <c r="H604" i="3"/>
  <c r="H605" i="3"/>
  <c r="H603" i="3"/>
  <c r="H608" i="3"/>
  <c r="H606" i="3"/>
  <c r="I1053" i="3"/>
  <c r="F13" i="9" s="1"/>
  <c r="G59" i="3"/>
  <c r="G1053" i="3" s="1"/>
  <c r="H48" i="3"/>
  <c r="H45" i="3"/>
  <c r="H46" i="3"/>
  <c r="H47" i="3"/>
  <c r="H49" i="3"/>
  <c r="H50" i="3"/>
  <c r="H51" i="3"/>
  <c r="H53" i="3"/>
  <c r="H54" i="3"/>
  <c r="H55" i="3"/>
  <c r="H44" i="3"/>
  <c r="H43" i="3"/>
  <c r="Z8" i="15"/>
  <c r="Z9" i="15"/>
  <c r="Z10" i="15"/>
  <c r="Z11" i="15"/>
  <c r="Z12" i="15"/>
  <c r="Z13" i="15"/>
  <c r="Z6" i="15"/>
  <c r="H342" i="3"/>
  <c r="H341" i="3"/>
  <c r="H340" i="3"/>
  <c r="H339" i="3"/>
  <c r="H338" i="3"/>
  <c r="H337" i="3"/>
  <c r="H336" i="3"/>
  <c r="H335" i="3"/>
  <c r="Y13" i="15" s="1"/>
  <c r="H334" i="3"/>
  <c r="Y12" i="15" s="1"/>
  <c r="H333" i="3"/>
  <c r="Y11" i="15" s="1"/>
  <c r="H332" i="3"/>
  <c r="Y10" i="15" s="1"/>
  <c r="H331" i="3"/>
  <c r="Y9" i="15" s="1"/>
  <c r="H330" i="3"/>
  <c r="Y8" i="15" s="1"/>
  <c r="H328" i="3"/>
  <c r="Y6" i="15" s="1"/>
  <c r="H327" i="3"/>
  <c r="G967" i="3"/>
  <c r="I967" i="3"/>
  <c r="G918" i="3"/>
  <c r="I918" i="3"/>
  <c r="G922" i="3"/>
  <c r="I922" i="3"/>
  <c r="G938" i="3"/>
  <c r="I938" i="3"/>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BJ19" i="8"/>
  <c r="BK19" i="8"/>
  <c r="BL19" i="8"/>
  <c r="BM19" i="8"/>
  <c r="BN19" i="8"/>
  <c r="BO19" i="8"/>
  <c r="BP19" i="8"/>
  <c r="BQ19" i="8"/>
  <c r="BR19" i="8"/>
  <c r="BS19" i="8"/>
  <c r="BT19" i="8"/>
  <c r="BU19" i="8"/>
  <c r="BV19" i="8"/>
  <c r="BW19" i="8"/>
  <c r="BX19" i="8"/>
  <c r="BY19" i="8"/>
  <c r="BZ19" i="8"/>
  <c r="CA19" i="8"/>
  <c r="CB19" i="8"/>
  <c r="CC19" i="8"/>
  <c r="CD19" i="8"/>
  <c r="CE19" i="8"/>
  <c r="CF19" i="8"/>
  <c r="CG19" i="8"/>
  <c r="CH19" i="8"/>
  <c r="CI19" i="8"/>
  <c r="CJ19" i="8"/>
  <c r="CK19" i="8"/>
  <c r="CL19" i="8"/>
  <c r="CM19" i="8"/>
  <c r="CN19" i="8"/>
  <c r="CO19" i="8"/>
  <c r="CP19" i="8"/>
  <c r="CQ19" i="8"/>
  <c r="CR19" i="8"/>
  <c r="CS19" i="8"/>
  <c r="CT19" i="8"/>
  <c r="CU19" i="8"/>
  <c r="CV19" i="8"/>
  <c r="CW19" i="8"/>
  <c r="CX19" i="8"/>
  <c r="CY19" i="8"/>
  <c r="CZ19" i="8"/>
  <c r="DA19" i="8"/>
  <c r="DB19" i="8"/>
  <c r="DC19" i="8"/>
  <c r="DD19" i="8"/>
  <c r="DE19" i="8"/>
  <c r="DF19" i="8"/>
  <c r="DG19" i="8"/>
  <c r="DH19" i="8"/>
  <c r="DI19" i="8"/>
  <c r="DJ19" i="8"/>
  <c r="DK19" i="8"/>
  <c r="DL19" i="8"/>
  <c r="DM19" i="8"/>
  <c r="DN19" i="8"/>
  <c r="DO19" i="8"/>
  <c r="DP19" i="8"/>
  <c r="DQ19" i="8"/>
  <c r="DR19" i="8"/>
  <c r="DS19" i="8"/>
  <c r="DT19" i="8"/>
  <c r="DU19" i="8"/>
  <c r="DV19" i="8"/>
  <c r="DW19" i="8"/>
  <c r="DX19" i="8"/>
  <c r="DY19" i="8"/>
  <c r="DZ19" i="8"/>
  <c r="EA19" i="8"/>
  <c r="EB19" i="8"/>
  <c r="EC19" i="8"/>
  <c r="ED19" i="8"/>
  <c r="EE19" i="8"/>
  <c r="EF19" i="8"/>
  <c r="EG19" i="8"/>
  <c r="EH19" i="8"/>
  <c r="EI19" i="8"/>
  <c r="EJ19" i="8"/>
  <c r="EK19" i="8"/>
  <c r="EL19" i="8"/>
  <c r="EM19" i="8"/>
  <c r="EN19" i="8"/>
  <c r="EO19" i="8"/>
  <c r="EP19" i="8"/>
  <c r="EQ19" i="8"/>
  <c r="ER19" i="8"/>
  <c r="ES19" i="8"/>
  <c r="ET19" i="8"/>
  <c r="EU19" i="8"/>
  <c r="EV19" i="8"/>
  <c r="EW19" i="8"/>
  <c r="EX19" i="8"/>
  <c r="EY19" i="8"/>
  <c r="EZ19" i="8"/>
  <c r="FA19" i="8"/>
  <c r="FB19" i="8"/>
  <c r="FC19" i="8"/>
  <c r="FD19" i="8"/>
  <c r="FE19" i="8"/>
  <c r="FF19" i="8"/>
  <c r="FG19" i="8"/>
  <c r="FH19" i="8"/>
  <c r="FI19" i="8"/>
  <c r="FJ19" i="8"/>
  <c r="FK19" i="8"/>
  <c r="FL19" i="8"/>
  <c r="FM19" i="8"/>
  <c r="FN19" i="8"/>
  <c r="FO19" i="8"/>
  <c r="FP19" i="8"/>
  <c r="FQ19" i="8"/>
  <c r="FR19" i="8"/>
  <c r="FS19" i="8"/>
  <c r="FT19" i="8"/>
  <c r="FU19" i="8"/>
  <c r="FV19" i="8"/>
  <c r="FW19" i="8"/>
  <c r="FX19" i="8"/>
  <c r="FY19" i="8"/>
  <c r="FZ19" i="8"/>
  <c r="GA19" i="8"/>
  <c r="GB19" i="8"/>
  <c r="GC19" i="8"/>
  <c r="GD19" i="8"/>
  <c r="GE19" i="8"/>
  <c r="GF19" i="8"/>
  <c r="GG19" i="8"/>
  <c r="GH19" i="8"/>
  <c r="GI19" i="8"/>
  <c r="GJ19" i="8"/>
  <c r="GK19" i="8"/>
  <c r="GL19" i="8"/>
  <c r="GM19" i="8"/>
  <c r="GN19" i="8"/>
  <c r="GO19" i="8"/>
  <c r="GP19" i="8"/>
  <c r="GQ19" i="8"/>
  <c r="GR19" i="8"/>
  <c r="GS19" i="8"/>
  <c r="GT19" i="8"/>
  <c r="GU19" i="8"/>
  <c r="GV19" i="8"/>
  <c r="GW19" i="8"/>
  <c r="GX19" i="8"/>
  <c r="GY19" i="8"/>
  <c r="GZ19" i="8"/>
  <c r="HA19" i="8"/>
  <c r="HB19" i="8"/>
  <c r="HC19" i="8"/>
  <c r="HD19" i="8"/>
  <c r="HE19" i="8"/>
  <c r="HF19" i="8"/>
  <c r="HG19" i="8"/>
  <c r="HH19" i="8"/>
  <c r="HI19" i="8"/>
  <c r="HJ19" i="8"/>
  <c r="HK19" i="8"/>
  <c r="HL19" i="8"/>
  <c r="HM19" i="8"/>
  <c r="HN19" i="8"/>
  <c r="HO19" i="8"/>
  <c r="HP19" i="8"/>
  <c r="HQ19" i="8"/>
  <c r="HR19" i="8"/>
  <c r="HS19" i="8"/>
  <c r="HT19" i="8"/>
  <c r="HU19" i="8"/>
  <c r="HV19" i="8"/>
  <c r="HW19" i="8"/>
  <c r="HX19" i="8"/>
  <c r="HY19" i="8"/>
  <c r="HZ19" i="8"/>
  <c r="IA19" i="8"/>
  <c r="IB19" i="8"/>
  <c r="IC19" i="8"/>
  <c r="ID19" i="8"/>
  <c r="IE19" i="8"/>
  <c r="IF19" i="8"/>
  <c r="IG19" i="8"/>
  <c r="IH19" i="8"/>
  <c r="II19" i="8"/>
  <c r="IJ19" i="8"/>
  <c r="IK19" i="8"/>
  <c r="IL19" i="8"/>
  <c r="IM19" i="8"/>
  <c r="IN19" i="8"/>
  <c r="IO19" i="8"/>
  <c r="IP19" i="8"/>
  <c r="IQ19" i="8"/>
  <c r="IR19" i="8"/>
  <c r="IS19" i="8"/>
  <c r="IT19" i="8"/>
  <c r="IU19" i="8"/>
  <c r="C2" i="9"/>
  <c r="F30" i="7"/>
  <c r="F55" i="12" s="1"/>
  <c r="F82" i="12" s="1"/>
  <c r="F8" i="7"/>
  <c r="F9" i="8" s="1"/>
  <c r="C7" i="21"/>
  <c r="F35" i="13"/>
  <c r="F38" i="13"/>
  <c r="F39" i="13"/>
  <c r="F11" i="13"/>
  <c r="F10" i="13"/>
  <c r="H669" i="3"/>
  <c r="E16" i="18" s="1"/>
  <c r="H667" i="3"/>
  <c r="H666" i="3"/>
  <c r="E68" i="8" s="1"/>
  <c r="G668" i="3"/>
  <c r="H668" i="3" s="1"/>
  <c r="E15" i="18" s="1"/>
  <c r="E32" i="18" s="1"/>
  <c r="H30" i="3"/>
  <c r="C17" i="6"/>
  <c r="I645" i="3"/>
  <c r="F37" i="10" s="1"/>
  <c r="G645" i="3"/>
  <c r="H432" i="3"/>
  <c r="G427" i="3"/>
  <c r="G426" i="3"/>
  <c r="G428" i="3"/>
  <c r="H160" i="3"/>
  <c r="E8" i="15" s="1"/>
  <c r="H153" i="3"/>
  <c r="H152" i="3"/>
  <c r="H151" i="3"/>
  <c r="H150" i="3"/>
  <c r="H132" i="3"/>
  <c r="H131" i="3"/>
  <c r="H130" i="3"/>
  <c r="E18" i="7" s="1"/>
  <c r="E18" i="12" s="1"/>
  <c r="H129" i="3"/>
  <c r="H125" i="3"/>
  <c r="H124" i="3"/>
  <c r="H123" i="3"/>
  <c r="E17" i="7" s="1"/>
  <c r="E17" i="12" s="1"/>
  <c r="H122" i="3"/>
  <c r="H119" i="3"/>
  <c r="H118" i="3"/>
  <c r="H117" i="3"/>
  <c r="E16" i="7" s="1"/>
  <c r="E16" i="12" s="1"/>
  <c r="H116" i="3"/>
  <c r="H113" i="3"/>
  <c r="H112" i="3"/>
  <c r="H111" i="3"/>
  <c r="E15" i="7" s="1"/>
  <c r="E15" i="12" s="1"/>
  <c r="H110" i="3"/>
  <c r="H107" i="3"/>
  <c r="H106" i="3"/>
  <c r="H105" i="3"/>
  <c r="E14" i="7" s="1"/>
  <c r="E14" i="12" s="1"/>
  <c r="H104" i="3"/>
  <c r="H101" i="3"/>
  <c r="H100" i="3"/>
  <c r="H99" i="3"/>
  <c r="E13" i="7" s="1"/>
  <c r="E13" i="12" s="1"/>
  <c r="H98" i="3"/>
  <c r="H95" i="3"/>
  <c r="H94" i="3"/>
  <c r="H93" i="3"/>
  <c r="E12" i="7" s="1"/>
  <c r="E12" i="12" s="1"/>
  <c r="H92" i="3"/>
  <c r="H89" i="3"/>
  <c r="H88" i="3"/>
  <c r="H87" i="3"/>
  <c r="E11" i="7" s="1"/>
  <c r="E11" i="12" s="1"/>
  <c r="H86" i="3"/>
  <c r="H83" i="3"/>
  <c r="H82" i="3"/>
  <c r="H81" i="3"/>
  <c r="E10" i="7" s="1"/>
  <c r="E10" i="12" s="1"/>
  <c r="H80" i="3"/>
  <c r="H77" i="3"/>
  <c r="H76" i="3"/>
  <c r="H75" i="3"/>
  <c r="E9" i="7" s="1"/>
  <c r="E9" i="12" s="1"/>
  <c r="H74" i="3"/>
  <c r="H71" i="3"/>
  <c r="H70" i="3"/>
  <c r="H69" i="3"/>
  <c r="E27" i="7" s="1"/>
  <c r="E25" i="8" s="1"/>
  <c r="H68" i="3"/>
  <c r="E26" i="7" s="1"/>
  <c r="E24" i="8" s="1"/>
  <c r="H67" i="3"/>
  <c r="H66" i="3"/>
  <c r="H65" i="3"/>
  <c r="H64" i="3"/>
  <c r="H62" i="3"/>
  <c r="H61" i="3"/>
  <c r="E22" i="7" s="1"/>
  <c r="H58" i="3"/>
  <c r="H57" i="3"/>
  <c r="H42" i="3"/>
  <c r="H41" i="3"/>
  <c r="H32" i="3"/>
  <c r="H31" i="3"/>
  <c r="H28" i="3"/>
  <c r="E25" i="7" s="1"/>
  <c r="E17" i="8" s="1"/>
  <c r="H27" i="3"/>
  <c r="E24" i="7" s="1"/>
  <c r="E16" i="8" s="1"/>
  <c r="G14" i="3"/>
  <c r="G13" i="3"/>
  <c r="C9" i="21"/>
  <c r="E18" i="21"/>
  <c r="E17" i="21"/>
  <c r="B26" i="21"/>
  <c r="B25" i="21"/>
  <c r="B24" i="21"/>
  <c r="B23" i="21"/>
  <c r="B22" i="21"/>
  <c r="B21" i="21"/>
  <c r="B20" i="21"/>
  <c r="B19" i="21"/>
  <c r="B30" i="21"/>
  <c r="B18" i="21"/>
  <c r="C11" i="21"/>
  <c r="C6" i="21"/>
  <c r="C5" i="21"/>
  <c r="I1014" i="3"/>
  <c r="G1014" i="3"/>
  <c r="H1013" i="3"/>
  <c r="H1012" i="3"/>
  <c r="H1011" i="3"/>
  <c r="H1010" i="3"/>
  <c r="H1009" i="3"/>
  <c r="G1007" i="3"/>
  <c r="H1006" i="3"/>
  <c r="H1005" i="3"/>
  <c r="H1004" i="3"/>
  <c r="H1003" i="3"/>
  <c r="H1002" i="3"/>
  <c r="G998" i="3"/>
  <c r="H997" i="3"/>
  <c r="H996" i="3"/>
  <c r="H995" i="3"/>
  <c r="H994" i="3"/>
  <c r="H993" i="3"/>
  <c r="G991" i="3"/>
  <c r="H990" i="3"/>
  <c r="H989" i="3"/>
  <c r="H988" i="3"/>
  <c r="H987" i="3"/>
  <c r="H986" i="3"/>
  <c r="H400" i="3"/>
  <c r="H403" i="3"/>
  <c r="H402" i="3"/>
  <c r="H401" i="3"/>
  <c r="F95" i="7"/>
  <c r="F96" i="7"/>
  <c r="F98" i="7"/>
  <c r="F99" i="7"/>
  <c r="F100" i="7"/>
  <c r="F108" i="7"/>
  <c r="F109" i="7"/>
  <c r="F111" i="7"/>
  <c r="F102" i="7"/>
  <c r="G102" i="7"/>
  <c r="H102" i="7"/>
  <c r="I102" i="7"/>
  <c r="J102" i="7"/>
  <c r="K102" i="7"/>
  <c r="L102" i="7"/>
  <c r="M102" i="7"/>
  <c r="N102" i="7"/>
  <c r="O102" i="7"/>
  <c r="P102" i="7"/>
  <c r="Q102" i="7"/>
  <c r="R102" i="7"/>
  <c r="S102" i="7"/>
  <c r="T102" i="7"/>
  <c r="U102" i="7"/>
  <c r="V102" i="7"/>
  <c r="W102" i="7"/>
  <c r="X102" i="7"/>
  <c r="Y102" i="7"/>
  <c r="Z102" i="7"/>
  <c r="AA102" i="7"/>
  <c r="AB102" i="7"/>
  <c r="AC102" i="7"/>
  <c r="AD102" i="7"/>
  <c r="AE102" i="7"/>
  <c r="AF102" i="7"/>
  <c r="AG102" i="7"/>
  <c r="AH102" i="7"/>
  <c r="AI102" i="7"/>
  <c r="AJ102" i="7"/>
  <c r="AK102" i="7"/>
  <c r="AL102" i="7"/>
  <c r="AM102" i="7"/>
  <c r="AN102" i="7"/>
  <c r="AO102" i="7"/>
  <c r="AP102" i="7"/>
  <c r="AQ102" i="7"/>
  <c r="AR102" i="7"/>
  <c r="AS102" i="7"/>
  <c r="AT102" i="7"/>
  <c r="AU102" i="7"/>
  <c r="AV102" i="7"/>
  <c r="AW102" i="7"/>
  <c r="AX102" i="7"/>
  <c r="AY102" i="7"/>
  <c r="AZ102" i="7"/>
  <c r="BA102" i="7"/>
  <c r="BB102" i="7"/>
  <c r="BC102" i="7"/>
  <c r="BD102" i="7"/>
  <c r="BE102" i="7"/>
  <c r="BF102" i="7"/>
  <c r="BG102" i="7"/>
  <c r="BH102" i="7"/>
  <c r="BI102" i="7"/>
  <c r="BJ102" i="7"/>
  <c r="BK102" i="7"/>
  <c r="BL102" i="7"/>
  <c r="BM102" i="7"/>
  <c r="BN102" i="7"/>
  <c r="BO102" i="7"/>
  <c r="BP102" i="7"/>
  <c r="BQ102" i="7"/>
  <c r="BR102" i="7"/>
  <c r="BS102" i="7"/>
  <c r="BT102" i="7"/>
  <c r="BU102" i="7"/>
  <c r="BV102" i="7"/>
  <c r="BW102" i="7"/>
  <c r="BX102" i="7"/>
  <c r="BY102" i="7"/>
  <c r="BZ102" i="7"/>
  <c r="CA102" i="7"/>
  <c r="CB102" i="7"/>
  <c r="CC102" i="7"/>
  <c r="CD102" i="7"/>
  <c r="CE102" i="7"/>
  <c r="CF102" i="7"/>
  <c r="CG102" i="7"/>
  <c r="CH102" i="7"/>
  <c r="CI102" i="7"/>
  <c r="CJ102" i="7"/>
  <c r="CK102" i="7"/>
  <c r="CL102" i="7"/>
  <c r="CM102" i="7"/>
  <c r="CN102" i="7"/>
  <c r="CO102" i="7"/>
  <c r="CP102" i="7"/>
  <c r="CQ102" i="7"/>
  <c r="CR102" i="7"/>
  <c r="CS102" i="7"/>
  <c r="CT102" i="7"/>
  <c r="CU102" i="7"/>
  <c r="CV102" i="7"/>
  <c r="CW102" i="7"/>
  <c r="CX102" i="7"/>
  <c r="CY102" i="7"/>
  <c r="CZ102" i="7"/>
  <c r="DA102" i="7"/>
  <c r="DB102" i="7"/>
  <c r="DC102" i="7"/>
  <c r="DD102" i="7"/>
  <c r="DE102" i="7"/>
  <c r="DF102" i="7"/>
  <c r="DG102" i="7"/>
  <c r="DH102" i="7"/>
  <c r="DI102" i="7"/>
  <c r="DJ102" i="7"/>
  <c r="DK102" i="7"/>
  <c r="DL102" i="7"/>
  <c r="DM102" i="7"/>
  <c r="DN102" i="7"/>
  <c r="DO102" i="7"/>
  <c r="DP102" i="7"/>
  <c r="DQ102" i="7"/>
  <c r="DR102" i="7"/>
  <c r="DS102" i="7"/>
  <c r="DT102" i="7"/>
  <c r="DU102" i="7"/>
  <c r="DV102" i="7"/>
  <c r="DW102" i="7"/>
  <c r="DX102" i="7"/>
  <c r="DY102" i="7"/>
  <c r="DZ102" i="7"/>
  <c r="EA102" i="7"/>
  <c r="EB102" i="7"/>
  <c r="EC102" i="7"/>
  <c r="ED102" i="7"/>
  <c r="EE102" i="7"/>
  <c r="EF102" i="7"/>
  <c r="EG102" i="7"/>
  <c r="EH102" i="7"/>
  <c r="EI102" i="7"/>
  <c r="EJ102" i="7"/>
  <c r="EK102" i="7"/>
  <c r="EL102" i="7"/>
  <c r="EM102" i="7"/>
  <c r="EN102" i="7"/>
  <c r="EO102" i="7"/>
  <c r="EP102" i="7"/>
  <c r="EQ102" i="7"/>
  <c r="ER102" i="7"/>
  <c r="ES102" i="7"/>
  <c r="ET102" i="7"/>
  <c r="EU102" i="7"/>
  <c r="EV102" i="7"/>
  <c r="EW102" i="7"/>
  <c r="EX102" i="7"/>
  <c r="EY102" i="7"/>
  <c r="EZ102" i="7"/>
  <c r="FA102" i="7"/>
  <c r="FB102" i="7"/>
  <c r="FC102" i="7"/>
  <c r="FD102" i="7"/>
  <c r="FE102" i="7"/>
  <c r="FF102" i="7"/>
  <c r="FG102" i="7"/>
  <c r="FH102" i="7"/>
  <c r="FI102" i="7"/>
  <c r="FJ102" i="7"/>
  <c r="FK102" i="7"/>
  <c r="FL102" i="7"/>
  <c r="FM102" i="7"/>
  <c r="FN102" i="7"/>
  <c r="FO102" i="7"/>
  <c r="FP102" i="7"/>
  <c r="FQ102" i="7"/>
  <c r="FR102" i="7"/>
  <c r="FS102" i="7"/>
  <c r="FT102" i="7"/>
  <c r="FU102" i="7"/>
  <c r="FV102" i="7"/>
  <c r="FW102" i="7"/>
  <c r="FX102" i="7"/>
  <c r="FY102" i="7"/>
  <c r="FZ102" i="7"/>
  <c r="GA102" i="7"/>
  <c r="GB102" i="7"/>
  <c r="GC102" i="7"/>
  <c r="GD102" i="7"/>
  <c r="GE102" i="7"/>
  <c r="GF102" i="7"/>
  <c r="GG102" i="7"/>
  <c r="GH102" i="7"/>
  <c r="GI102" i="7"/>
  <c r="GJ102" i="7"/>
  <c r="GK102" i="7"/>
  <c r="GL102" i="7"/>
  <c r="GM102" i="7"/>
  <c r="GN102" i="7"/>
  <c r="GO102" i="7"/>
  <c r="GP102" i="7"/>
  <c r="GQ102" i="7"/>
  <c r="GR102" i="7"/>
  <c r="GS102" i="7"/>
  <c r="GT102" i="7"/>
  <c r="GU102" i="7"/>
  <c r="GV102" i="7"/>
  <c r="GW102" i="7"/>
  <c r="GX102" i="7"/>
  <c r="GY102" i="7"/>
  <c r="GZ102" i="7"/>
  <c r="HA102" i="7"/>
  <c r="HB102" i="7"/>
  <c r="HC102" i="7"/>
  <c r="HD102" i="7"/>
  <c r="HE102" i="7"/>
  <c r="HF102" i="7"/>
  <c r="HG102" i="7"/>
  <c r="HH102" i="7"/>
  <c r="HI102" i="7"/>
  <c r="HJ102" i="7"/>
  <c r="HK102" i="7"/>
  <c r="HL102" i="7"/>
  <c r="HM102" i="7"/>
  <c r="HN102" i="7"/>
  <c r="HO102" i="7"/>
  <c r="HP102" i="7"/>
  <c r="HQ102" i="7"/>
  <c r="HR102" i="7"/>
  <c r="HS102" i="7"/>
  <c r="HT102" i="7"/>
  <c r="HU102" i="7"/>
  <c r="HV102" i="7"/>
  <c r="HW102" i="7"/>
  <c r="HX102" i="7"/>
  <c r="HY102" i="7"/>
  <c r="HZ102" i="7"/>
  <c r="IA102" i="7"/>
  <c r="IB102" i="7"/>
  <c r="IC102" i="7"/>
  <c r="ID102" i="7"/>
  <c r="IE102" i="7"/>
  <c r="IF102" i="7"/>
  <c r="IG102" i="7"/>
  <c r="IH102" i="7"/>
  <c r="II102" i="7"/>
  <c r="IJ102" i="7"/>
  <c r="IK102" i="7"/>
  <c r="IL102" i="7"/>
  <c r="IM102" i="7"/>
  <c r="IN102" i="7"/>
  <c r="IO102" i="7"/>
  <c r="IP102" i="7"/>
  <c r="IQ102" i="7"/>
  <c r="IR102" i="7"/>
  <c r="IS102" i="7"/>
  <c r="IT102" i="7"/>
  <c r="IU102" i="7"/>
  <c r="IV102" i="7"/>
  <c r="F103" i="7"/>
  <c r="G103" i="7"/>
  <c r="H103" i="7"/>
  <c r="I103" i="7"/>
  <c r="J103" i="7"/>
  <c r="K103" i="7"/>
  <c r="L103" i="7"/>
  <c r="M103" i="7"/>
  <c r="N103" i="7"/>
  <c r="O103" i="7"/>
  <c r="P103" i="7"/>
  <c r="Q103" i="7"/>
  <c r="R103" i="7"/>
  <c r="S103" i="7"/>
  <c r="T103" i="7"/>
  <c r="U103" i="7"/>
  <c r="V103" i="7"/>
  <c r="W103" i="7"/>
  <c r="X103" i="7"/>
  <c r="Y103" i="7"/>
  <c r="Z103" i="7"/>
  <c r="AA103" i="7"/>
  <c r="AB103" i="7"/>
  <c r="AC103" i="7"/>
  <c r="AD103" i="7"/>
  <c r="AE103" i="7"/>
  <c r="AF103" i="7"/>
  <c r="AG103" i="7"/>
  <c r="AH103" i="7"/>
  <c r="AI103" i="7"/>
  <c r="AJ103" i="7"/>
  <c r="AK103" i="7"/>
  <c r="AL103" i="7"/>
  <c r="AM103" i="7"/>
  <c r="AN103" i="7"/>
  <c r="AO103" i="7"/>
  <c r="AP103" i="7"/>
  <c r="AQ103" i="7"/>
  <c r="AR103" i="7"/>
  <c r="AS103" i="7"/>
  <c r="AT103" i="7"/>
  <c r="AU103" i="7"/>
  <c r="AV103" i="7"/>
  <c r="AW103" i="7"/>
  <c r="AX103" i="7"/>
  <c r="AY103" i="7"/>
  <c r="AZ103" i="7"/>
  <c r="BA103" i="7"/>
  <c r="BB103" i="7"/>
  <c r="BC103" i="7"/>
  <c r="BD103" i="7"/>
  <c r="BE103" i="7"/>
  <c r="BF103" i="7"/>
  <c r="BG103" i="7"/>
  <c r="BH103" i="7"/>
  <c r="BI103" i="7"/>
  <c r="BJ103" i="7"/>
  <c r="BK103" i="7"/>
  <c r="BL103" i="7"/>
  <c r="BM103" i="7"/>
  <c r="BN103" i="7"/>
  <c r="BO103" i="7"/>
  <c r="BP103" i="7"/>
  <c r="BQ103" i="7"/>
  <c r="BR103" i="7"/>
  <c r="BS103" i="7"/>
  <c r="BT103" i="7"/>
  <c r="BU103" i="7"/>
  <c r="BV103" i="7"/>
  <c r="BW103" i="7"/>
  <c r="BX103" i="7"/>
  <c r="BY103" i="7"/>
  <c r="BZ103" i="7"/>
  <c r="CA103" i="7"/>
  <c r="CB103" i="7"/>
  <c r="CC103" i="7"/>
  <c r="CD103" i="7"/>
  <c r="CE103" i="7"/>
  <c r="CF103" i="7"/>
  <c r="CG103" i="7"/>
  <c r="CH103" i="7"/>
  <c r="CI103" i="7"/>
  <c r="CJ103" i="7"/>
  <c r="CK103" i="7"/>
  <c r="CL103" i="7"/>
  <c r="CM103" i="7"/>
  <c r="CN103" i="7"/>
  <c r="CO103" i="7"/>
  <c r="CP103" i="7"/>
  <c r="CQ103" i="7"/>
  <c r="CR103" i="7"/>
  <c r="CS103" i="7"/>
  <c r="CT103" i="7"/>
  <c r="CU103" i="7"/>
  <c r="CV103" i="7"/>
  <c r="CW103" i="7"/>
  <c r="CX103" i="7"/>
  <c r="CY103" i="7"/>
  <c r="CZ103" i="7"/>
  <c r="DA103" i="7"/>
  <c r="DB103" i="7"/>
  <c r="DC103" i="7"/>
  <c r="DD103" i="7"/>
  <c r="DE103" i="7"/>
  <c r="DF103" i="7"/>
  <c r="DG103" i="7"/>
  <c r="DH103" i="7"/>
  <c r="DI103" i="7"/>
  <c r="DJ103" i="7"/>
  <c r="DK103" i="7"/>
  <c r="DL103" i="7"/>
  <c r="DM103" i="7"/>
  <c r="DN103" i="7"/>
  <c r="DO103" i="7"/>
  <c r="DP103" i="7"/>
  <c r="DQ103" i="7"/>
  <c r="DR103" i="7"/>
  <c r="DS103" i="7"/>
  <c r="DT103" i="7"/>
  <c r="DU103" i="7"/>
  <c r="DV103" i="7"/>
  <c r="DW103" i="7"/>
  <c r="DX103" i="7"/>
  <c r="DY103" i="7"/>
  <c r="DZ103" i="7"/>
  <c r="EA103" i="7"/>
  <c r="EB103" i="7"/>
  <c r="EC103" i="7"/>
  <c r="ED103" i="7"/>
  <c r="EE103" i="7"/>
  <c r="EF103" i="7"/>
  <c r="EG103" i="7"/>
  <c r="EH103" i="7"/>
  <c r="EI103" i="7"/>
  <c r="EJ103" i="7"/>
  <c r="EK103" i="7"/>
  <c r="EL103" i="7"/>
  <c r="EM103" i="7"/>
  <c r="EN103" i="7"/>
  <c r="EO103" i="7"/>
  <c r="EP103" i="7"/>
  <c r="EQ103" i="7"/>
  <c r="ER103" i="7"/>
  <c r="ES103" i="7"/>
  <c r="ET103" i="7"/>
  <c r="EU103" i="7"/>
  <c r="EV103" i="7"/>
  <c r="EW103" i="7"/>
  <c r="EX103" i="7"/>
  <c r="EY103" i="7"/>
  <c r="EZ103" i="7"/>
  <c r="FA103" i="7"/>
  <c r="FB103" i="7"/>
  <c r="FC103" i="7"/>
  <c r="FD103" i="7"/>
  <c r="FE103" i="7"/>
  <c r="FF103" i="7"/>
  <c r="FG103" i="7"/>
  <c r="FH103" i="7"/>
  <c r="FI103" i="7"/>
  <c r="FJ103" i="7"/>
  <c r="FK103" i="7"/>
  <c r="FL103" i="7"/>
  <c r="FM103" i="7"/>
  <c r="FN103" i="7"/>
  <c r="FO103" i="7"/>
  <c r="FP103" i="7"/>
  <c r="FQ103" i="7"/>
  <c r="FR103" i="7"/>
  <c r="FS103" i="7"/>
  <c r="FT103" i="7"/>
  <c r="FU103" i="7"/>
  <c r="FV103" i="7"/>
  <c r="FW103" i="7"/>
  <c r="FX103" i="7"/>
  <c r="FY103" i="7"/>
  <c r="FZ103" i="7"/>
  <c r="GA103" i="7"/>
  <c r="GB103" i="7"/>
  <c r="GC103" i="7"/>
  <c r="GD103" i="7"/>
  <c r="GE103" i="7"/>
  <c r="GF103" i="7"/>
  <c r="GG103" i="7"/>
  <c r="GH103" i="7"/>
  <c r="GI103" i="7"/>
  <c r="GJ103" i="7"/>
  <c r="GK103" i="7"/>
  <c r="GL103" i="7"/>
  <c r="GM103" i="7"/>
  <c r="GN103" i="7"/>
  <c r="GO103" i="7"/>
  <c r="GP103" i="7"/>
  <c r="GQ103" i="7"/>
  <c r="GR103" i="7"/>
  <c r="GS103" i="7"/>
  <c r="GT103" i="7"/>
  <c r="GU103" i="7"/>
  <c r="GV103" i="7"/>
  <c r="GW103" i="7"/>
  <c r="GX103" i="7"/>
  <c r="GY103" i="7"/>
  <c r="GZ103" i="7"/>
  <c r="HA103" i="7"/>
  <c r="HB103" i="7"/>
  <c r="HC103" i="7"/>
  <c r="HD103" i="7"/>
  <c r="HE103" i="7"/>
  <c r="HF103" i="7"/>
  <c r="HG103" i="7"/>
  <c r="HH103" i="7"/>
  <c r="HI103" i="7"/>
  <c r="HJ103" i="7"/>
  <c r="HK103" i="7"/>
  <c r="HL103" i="7"/>
  <c r="HM103" i="7"/>
  <c r="HN103" i="7"/>
  <c r="HO103" i="7"/>
  <c r="HP103" i="7"/>
  <c r="HQ103" i="7"/>
  <c r="HR103" i="7"/>
  <c r="HS103" i="7"/>
  <c r="HT103" i="7"/>
  <c r="HU103" i="7"/>
  <c r="HV103" i="7"/>
  <c r="HW103" i="7"/>
  <c r="HX103" i="7"/>
  <c r="HY103" i="7"/>
  <c r="HZ103" i="7"/>
  <c r="IA103" i="7"/>
  <c r="IB103" i="7"/>
  <c r="IC103" i="7"/>
  <c r="ID103" i="7"/>
  <c r="IE103" i="7"/>
  <c r="IF103" i="7"/>
  <c r="IG103" i="7"/>
  <c r="IH103" i="7"/>
  <c r="II103" i="7"/>
  <c r="IJ103" i="7"/>
  <c r="IK103" i="7"/>
  <c r="IL103" i="7"/>
  <c r="IM103" i="7"/>
  <c r="IN103" i="7"/>
  <c r="IO103" i="7"/>
  <c r="IP103" i="7"/>
  <c r="IQ103" i="7"/>
  <c r="IR103" i="7"/>
  <c r="IS103" i="7"/>
  <c r="IT103" i="7"/>
  <c r="IU103" i="7"/>
  <c r="IV103" i="7"/>
  <c r="G104" i="7"/>
  <c r="H104" i="7"/>
  <c r="I104" i="7"/>
  <c r="J104" i="7"/>
  <c r="K104" i="7"/>
  <c r="L104" i="7"/>
  <c r="M104" i="7"/>
  <c r="N104" i="7"/>
  <c r="O104" i="7"/>
  <c r="P104" i="7"/>
  <c r="Q104" i="7"/>
  <c r="R104" i="7"/>
  <c r="S104" i="7"/>
  <c r="T104" i="7"/>
  <c r="U104" i="7"/>
  <c r="V104" i="7"/>
  <c r="W104" i="7"/>
  <c r="X104" i="7"/>
  <c r="Y104" i="7"/>
  <c r="Z104" i="7"/>
  <c r="AA104" i="7"/>
  <c r="AB104" i="7"/>
  <c r="AC104" i="7"/>
  <c r="AD104" i="7"/>
  <c r="AE104" i="7"/>
  <c r="AF104" i="7"/>
  <c r="AG104" i="7"/>
  <c r="AH104" i="7"/>
  <c r="AI104" i="7"/>
  <c r="AJ104" i="7"/>
  <c r="AK104" i="7"/>
  <c r="AL104" i="7"/>
  <c r="AM104" i="7"/>
  <c r="AN104" i="7"/>
  <c r="AO104" i="7"/>
  <c r="AP104" i="7"/>
  <c r="AQ104" i="7"/>
  <c r="AR104" i="7"/>
  <c r="AS104" i="7"/>
  <c r="AT104" i="7"/>
  <c r="AU104" i="7"/>
  <c r="AV104" i="7"/>
  <c r="AW104" i="7"/>
  <c r="AX104" i="7"/>
  <c r="AY104" i="7"/>
  <c r="AZ104" i="7"/>
  <c r="BA104" i="7"/>
  <c r="BB104" i="7"/>
  <c r="BC104" i="7"/>
  <c r="BD104" i="7"/>
  <c r="BE104" i="7"/>
  <c r="BF104" i="7"/>
  <c r="BG104" i="7"/>
  <c r="BH104" i="7"/>
  <c r="BI104" i="7"/>
  <c r="BJ104" i="7"/>
  <c r="BK104" i="7"/>
  <c r="BL104" i="7"/>
  <c r="BM104" i="7"/>
  <c r="BN104" i="7"/>
  <c r="BO104" i="7"/>
  <c r="BP104" i="7"/>
  <c r="BQ104" i="7"/>
  <c r="BR104" i="7"/>
  <c r="BS104" i="7"/>
  <c r="BT104" i="7"/>
  <c r="BU104" i="7"/>
  <c r="BV104" i="7"/>
  <c r="BW104" i="7"/>
  <c r="BX104" i="7"/>
  <c r="BY104" i="7"/>
  <c r="BZ104" i="7"/>
  <c r="CA104" i="7"/>
  <c r="CB104" i="7"/>
  <c r="CC104" i="7"/>
  <c r="CD104" i="7"/>
  <c r="CE104" i="7"/>
  <c r="CF104" i="7"/>
  <c r="CG104" i="7"/>
  <c r="CH104" i="7"/>
  <c r="CI104" i="7"/>
  <c r="CJ104" i="7"/>
  <c r="CK104" i="7"/>
  <c r="CL104" i="7"/>
  <c r="CM104" i="7"/>
  <c r="CN104" i="7"/>
  <c r="CO104" i="7"/>
  <c r="CP104" i="7"/>
  <c r="CQ104" i="7"/>
  <c r="CR104" i="7"/>
  <c r="CS104" i="7"/>
  <c r="CT104" i="7"/>
  <c r="CU104" i="7"/>
  <c r="CV104" i="7"/>
  <c r="CW104" i="7"/>
  <c r="CX104" i="7"/>
  <c r="CY104" i="7"/>
  <c r="CZ104" i="7"/>
  <c r="DA104" i="7"/>
  <c r="DB104" i="7"/>
  <c r="DC104" i="7"/>
  <c r="DD104" i="7"/>
  <c r="DE104" i="7"/>
  <c r="DF104" i="7"/>
  <c r="DG104" i="7"/>
  <c r="DH104" i="7"/>
  <c r="DI104" i="7"/>
  <c r="DJ104" i="7"/>
  <c r="DK104" i="7"/>
  <c r="DL104" i="7"/>
  <c r="DM104" i="7"/>
  <c r="DN104" i="7"/>
  <c r="DO104" i="7"/>
  <c r="DP104" i="7"/>
  <c r="DQ104" i="7"/>
  <c r="DR104" i="7"/>
  <c r="DS104" i="7"/>
  <c r="DT104" i="7"/>
  <c r="DU104" i="7"/>
  <c r="DV104" i="7"/>
  <c r="DW104" i="7"/>
  <c r="DX104" i="7"/>
  <c r="DY104" i="7"/>
  <c r="DZ104" i="7"/>
  <c r="EA104" i="7"/>
  <c r="EB104" i="7"/>
  <c r="EC104" i="7"/>
  <c r="ED104" i="7"/>
  <c r="EE104" i="7"/>
  <c r="EF104" i="7"/>
  <c r="EG104" i="7"/>
  <c r="EH104" i="7"/>
  <c r="EI104" i="7"/>
  <c r="EJ104" i="7"/>
  <c r="EK104" i="7"/>
  <c r="EL104" i="7"/>
  <c r="EM104" i="7"/>
  <c r="EN104" i="7"/>
  <c r="EO104" i="7"/>
  <c r="EP104" i="7"/>
  <c r="EQ104" i="7"/>
  <c r="ER104" i="7"/>
  <c r="ES104" i="7"/>
  <c r="ET104" i="7"/>
  <c r="EU104" i="7"/>
  <c r="EV104" i="7"/>
  <c r="EW104" i="7"/>
  <c r="EX104" i="7"/>
  <c r="EY104" i="7"/>
  <c r="EZ104" i="7"/>
  <c r="FA104" i="7"/>
  <c r="FB104" i="7"/>
  <c r="FC104" i="7"/>
  <c r="FD104" i="7"/>
  <c r="FE104" i="7"/>
  <c r="FF104" i="7"/>
  <c r="FG104" i="7"/>
  <c r="FH104" i="7"/>
  <c r="FI104" i="7"/>
  <c r="FJ104" i="7"/>
  <c r="FK104" i="7"/>
  <c r="FL104" i="7"/>
  <c r="FM104" i="7"/>
  <c r="FN104" i="7"/>
  <c r="FO104" i="7"/>
  <c r="FP104" i="7"/>
  <c r="FQ104" i="7"/>
  <c r="FR104" i="7"/>
  <c r="FS104" i="7"/>
  <c r="FT104" i="7"/>
  <c r="FU104" i="7"/>
  <c r="FV104" i="7"/>
  <c r="FW104" i="7"/>
  <c r="FX104" i="7"/>
  <c r="FY104" i="7"/>
  <c r="FZ104" i="7"/>
  <c r="GA104" i="7"/>
  <c r="GB104" i="7"/>
  <c r="GC104" i="7"/>
  <c r="GD104" i="7"/>
  <c r="GE104" i="7"/>
  <c r="GF104" i="7"/>
  <c r="GG104" i="7"/>
  <c r="GH104" i="7"/>
  <c r="GI104" i="7"/>
  <c r="GJ104" i="7"/>
  <c r="GK104" i="7"/>
  <c r="GL104" i="7"/>
  <c r="GM104" i="7"/>
  <c r="GN104" i="7"/>
  <c r="GO104" i="7"/>
  <c r="GP104" i="7"/>
  <c r="GQ104" i="7"/>
  <c r="GR104" i="7"/>
  <c r="GS104" i="7"/>
  <c r="GT104" i="7"/>
  <c r="GU104" i="7"/>
  <c r="GV104" i="7"/>
  <c r="GW104" i="7"/>
  <c r="GX104" i="7"/>
  <c r="GY104" i="7"/>
  <c r="GZ104" i="7"/>
  <c r="HA104" i="7"/>
  <c r="HB104" i="7"/>
  <c r="HC104" i="7"/>
  <c r="HD104" i="7"/>
  <c r="HE104" i="7"/>
  <c r="HF104" i="7"/>
  <c r="HG104" i="7"/>
  <c r="HH104" i="7"/>
  <c r="HI104" i="7"/>
  <c r="HJ104" i="7"/>
  <c r="HK104" i="7"/>
  <c r="HL104" i="7"/>
  <c r="HM104" i="7"/>
  <c r="HN104" i="7"/>
  <c r="HO104" i="7"/>
  <c r="HP104" i="7"/>
  <c r="HQ104" i="7"/>
  <c r="HR104" i="7"/>
  <c r="HS104" i="7"/>
  <c r="HT104" i="7"/>
  <c r="HU104" i="7"/>
  <c r="HV104" i="7"/>
  <c r="HW104" i="7"/>
  <c r="HX104" i="7"/>
  <c r="HY104" i="7"/>
  <c r="HZ104" i="7"/>
  <c r="IA104" i="7"/>
  <c r="IB104" i="7"/>
  <c r="IC104" i="7"/>
  <c r="ID104" i="7"/>
  <c r="IE104" i="7"/>
  <c r="IF104" i="7"/>
  <c r="IG104" i="7"/>
  <c r="IH104" i="7"/>
  <c r="II104" i="7"/>
  <c r="IJ104" i="7"/>
  <c r="IK104" i="7"/>
  <c r="IL104" i="7"/>
  <c r="IM104" i="7"/>
  <c r="IN104" i="7"/>
  <c r="IO104" i="7"/>
  <c r="IP104" i="7"/>
  <c r="IQ104" i="7"/>
  <c r="IR104" i="7"/>
  <c r="IS104" i="7"/>
  <c r="IT104" i="7"/>
  <c r="IU104" i="7"/>
  <c r="IV104" i="7"/>
  <c r="F105" i="7"/>
  <c r="G105" i="7"/>
  <c r="H105" i="7"/>
  <c r="I105" i="7"/>
  <c r="J105" i="7"/>
  <c r="K105" i="7"/>
  <c r="L105" i="7"/>
  <c r="M105" i="7"/>
  <c r="N105" i="7"/>
  <c r="O105" i="7"/>
  <c r="P105" i="7"/>
  <c r="Q105" i="7"/>
  <c r="R105" i="7"/>
  <c r="S105" i="7"/>
  <c r="T105" i="7"/>
  <c r="U105" i="7"/>
  <c r="V105" i="7"/>
  <c r="W105" i="7"/>
  <c r="X105" i="7"/>
  <c r="Y105" i="7"/>
  <c r="Z105" i="7"/>
  <c r="AA105" i="7"/>
  <c r="AB105" i="7"/>
  <c r="AC105" i="7"/>
  <c r="AD105" i="7"/>
  <c r="AE105" i="7"/>
  <c r="AF105" i="7"/>
  <c r="AG105" i="7"/>
  <c r="AH105" i="7"/>
  <c r="AI105" i="7"/>
  <c r="AJ105" i="7"/>
  <c r="AK105" i="7"/>
  <c r="AL105" i="7"/>
  <c r="AM105" i="7"/>
  <c r="AN105" i="7"/>
  <c r="AO105" i="7"/>
  <c r="AP105" i="7"/>
  <c r="AQ105" i="7"/>
  <c r="AR105" i="7"/>
  <c r="AS105" i="7"/>
  <c r="AT105" i="7"/>
  <c r="AU105" i="7"/>
  <c r="AV105" i="7"/>
  <c r="AW105" i="7"/>
  <c r="AX105" i="7"/>
  <c r="AY105" i="7"/>
  <c r="AZ105" i="7"/>
  <c r="BA105" i="7"/>
  <c r="BB105" i="7"/>
  <c r="BC105" i="7"/>
  <c r="BD105" i="7"/>
  <c r="BE105" i="7"/>
  <c r="BF105" i="7"/>
  <c r="BG105" i="7"/>
  <c r="BH105" i="7"/>
  <c r="BI105" i="7"/>
  <c r="BJ105" i="7"/>
  <c r="BK105" i="7"/>
  <c r="BL105" i="7"/>
  <c r="BM105" i="7"/>
  <c r="BN105" i="7"/>
  <c r="BO105" i="7"/>
  <c r="BP105" i="7"/>
  <c r="BQ105" i="7"/>
  <c r="BR105" i="7"/>
  <c r="BS105" i="7"/>
  <c r="BT105" i="7"/>
  <c r="BU105" i="7"/>
  <c r="BV105" i="7"/>
  <c r="BW105" i="7"/>
  <c r="BX105" i="7"/>
  <c r="BY105" i="7"/>
  <c r="BZ105" i="7"/>
  <c r="CA105" i="7"/>
  <c r="CB105" i="7"/>
  <c r="CC105" i="7"/>
  <c r="CD105" i="7"/>
  <c r="CE105" i="7"/>
  <c r="CF105" i="7"/>
  <c r="CG105" i="7"/>
  <c r="CH105" i="7"/>
  <c r="CI105" i="7"/>
  <c r="CJ105" i="7"/>
  <c r="CK105" i="7"/>
  <c r="CL105" i="7"/>
  <c r="CM105" i="7"/>
  <c r="CN105" i="7"/>
  <c r="CO105" i="7"/>
  <c r="CP105" i="7"/>
  <c r="CQ105" i="7"/>
  <c r="CR105" i="7"/>
  <c r="CS105" i="7"/>
  <c r="CT105" i="7"/>
  <c r="CU105" i="7"/>
  <c r="CV105" i="7"/>
  <c r="CW105" i="7"/>
  <c r="CX105" i="7"/>
  <c r="CY105" i="7"/>
  <c r="CZ105" i="7"/>
  <c r="DA105" i="7"/>
  <c r="DB105" i="7"/>
  <c r="DC105" i="7"/>
  <c r="DD105" i="7"/>
  <c r="DE105" i="7"/>
  <c r="DF105" i="7"/>
  <c r="DG105" i="7"/>
  <c r="DH105" i="7"/>
  <c r="DI105" i="7"/>
  <c r="DJ105" i="7"/>
  <c r="DK105" i="7"/>
  <c r="DL105" i="7"/>
  <c r="DM105" i="7"/>
  <c r="DN105" i="7"/>
  <c r="DO105" i="7"/>
  <c r="DP105" i="7"/>
  <c r="DQ105" i="7"/>
  <c r="DR105" i="7"/>
  <c r="DS105" i="7"/>
  <c r="DT105" i="7"/>
  <c r="DU105" i="7"/>
  <c r="DV105" i="7"/>
  <c r="DW105" i="7"/>
  <c r="DX105" i="7"/>
  <c r="DY105" i="7"/>
  <c r="DZ105" i="7"/>
  <c r="EA105" i="7"/>
  <c r="EB105" i="7"/>
  <c r="EC105" i="7"/>
  <c r="ED105" i="7"/>
  <c r="EE105" i="7"/>
  <c r="EF105" i="7"/>
  <c r="EG105" i="7"/>
  <c r="EH105" i="7"/>
  <c r="EI105" i="7"/>
  <c r="EJ105" i="7"/>
  <c r="EK105" i="7"/>
  <c r="EL105" i="7"/>
  <c r="EM105" i="7"/>
  <c r="EN105" i="7"/>
  <c r="EO105" i="7"/>
  <c r="EP105" i="7"/>
  <c r="EQ105" i="7"/>
  <c r="ER105" i="7"/>
  <c r="ES105" i="7"/>
  <c r="ET105" i="7"/>
  <c r="EU105" i="7"/>
  <c r="EV105" i="7"/>
  <c r="EW105" i="7"/>
  <c r="EX105" i="7"/>
  <c r="EY105" i="7"/>
  <c r="EZ105" i="7"/>
  <c r="FA105" i="7"/>
  <c r="FB105" i="7"/>
  <c r="FC105" i="7"/>
  <c r="FD105" i="7"/>
  <c r="FE105" i="7"/>
  <c r="FF105" i="7"/>
  <c r="FG105" i="7"/>
  <c r="FH105" i="7"/>
  <c r="FI105" i="7"/>
  <c r="FJ105" i="7"/>
  <c r="FK105" i="7"/>
  <c r="FL105" i="7"/>
  <c r="FM105" i="7"/>
  <c r="FN105" i="7"/>
  <c r="FO105" i="7"/>
  <c r="FP105" i="7"/>
  <c r="FQ105" i="7"/>
  <c r="FR105" i="7"/>
  <c r="FS105" i="7"/>
  <c r="FT105" i="7"/>
  <c r="FU105" i="7"/>
  <c r="FV105" i="7"/>
  <c r="FW105" i="7"/>
  <c r="FX105" i="7"/>
  <c r="FY105" i="7"/>
  <c r="FZ105" i="7"/>
  <c r="GA105" i="7"/>
  <c r="GB105" i="7"/>
  <c r="GC105" i="7"/>
  <c r="GD105" i="7"/>
  <c r="GE105" i="7"/>
  <c r="GF105" i="7"/>
  <c r="GG105" i="7"/>
  <c r="GH105" i="7"/>
  <c r="GI105" i="7"/>
  <c r="GJ105" i="7"/>
  <c r="GK105" i="7"/>
  <c r="GL105" i="7"/>
  <c r="GM105" i="7"/>
  <c r="GN105" i="7"/>
  <c r="GO105" i="7"/>
  <c r="GP105" i="7"/>
  <c r="GQ105" i="7"/>
  <c r="GR105" i="7"/>
  <c r="GS105" i="7"/>
  <c r="GT105" i="7"/>
  <c r="GU105" i="7"/>
  <c r="GV105" i="7"/>
  <c r="GW105" i="7"/>
  <c r="GX105" i="7"/>
  <c r="GY105" i="7"/>
  <c r="GZ105" i="7"/>
  <c r="HA105" i="7"/>
  <c r="HB105" i="7"/>
  <c r="HC105" i="7"/>
  <c r="HD105" i="7"/>
  <c r="HE105" i="7"/>
  <c r="HF105" i="7"/>
  <c r="HG105" i="7"/>
  <c r="HH105" i="7"/>
  <c r="HI105" i="7"/>
  <c r="HJ105" i="7"/>
  <c r="HK105" i="7"/>
  <c r="HL105" i="7"/>
  <c r="HM105" i="7"/>
  <c r="HN105" i="7"/>
  <c r="HO105" i="7"/>
  <c r="HP105" i="7"/>
  <c r="HQ105" i="7"/>
  <c r="HR105" i="7"/>
  <c r="HS105" i="7"/>
  <c r="HT105" i="7"/>
  <c r="HU105" i="7"/>
  <c r="HV105" i="7"/>
  <c r="HW105" i="7"/>
  <c r="HX105" i="7"/>
  <c r="HY105" i="7"/>
  <c r="HZ105" i="7"/>
  <c r="IA105" i="7"/>
  <c r="IB105" i="7"/>
  <c r="IC105" i="7"/>
  <c r="ID105" i="7"/>
  <c r="IE105" i="7"/>
  <c r="IF105" i="7"/>
  <c r="IG105" i="7"/>
  <c r="IH105" i="7"/>
  <c r="II105" i="7"/>
  <c r="IJ105" i="7"/>
  <c r="IK105" i="7"/>
  <c r="IL105" i="7"/>
  <c r="IM105" i="7"/>
  <c r="IN105" i="7"/>
  <c r="IO105" i="7"/>
  <c r="IP105" i="7"/>
  <c r="IQ105" i="7"/>
  <c r="IR105" i="7"/>
  <c r="IS105" i="7"/>
  <c r="IT105" i="7"/>
  <c r="IU105" i="7"/>
  <c r="IV105" i="7"/>
  <c r="F106" i="7"/>
  <c r="G106" i="7"/>
  <c r="H106" i="7"/>
  <c r="I106" i="7"/>
  <c r="J106" i="7"/>
  <c r="K106" i="7"/>
  <c r="L106" i="7"/>
  <c r="M106" i="7"/>
  <c r="N106" i="7"/>
  <c r="O106" i="7"/>
  <c r="P106" i="7"/>
  <c r="Q106" i="7"/>
  <c r="R106" i="7"/>
  <c r="S106" i="7"/>
  <c r="T106" i="7"/>
  <c r="U106" i="7"/>
  <c r="V106" i="7"/>
  <c r="W106" i="7"/>
  <c r="X106" i="7"/>
  <c r="Y106" i="7"/>
  <c r="Z106" i="7"/>
  <c r="AA106" i="7"/>
  <c r="AB106" i="7"/>
  <c r="AC106" i="7"/>
  <c r="AD106" i="7"/>
  <c r="AE106" i="7"/>
  <c r="AF106" i="7"/>
  <c r="AG106" i="7"/>
  <c r="AH106" i="7"/>
  <c r="AI106" i="7"/>
  <c r="AJ106" i="7"/>
  <c r="AK106" i="7"/>
  <c r="AL106" i="7"/>
  <c r="AM106" i="7"/>
  <c r="AN106" i="7"/>
  <c r="AO106" i="7"/>
  <c r="AP106" i="7"/>
  <c r="AQ106" i="7"/>
  <c r="AR106" i="7"/>
  <c r="AS106" i="7"/>
  <c r="AT106" i="7"/>
  <c r="AU106" i="7"/>
  <c r="AV106" i="7"/>
  <c r="AW106" i="7"/>
  <c r="AX106" i="7"/>
  <c r="AY106" i="7"/>
  <c r="AZ106" i="7"/>
  <c r="BA106" i="7"/>
  <c r="BB106" i="7"/>
  <c r="BC106" i="7"/>
  <c r="BD106" i="7"/>
  <c r="BE106" i="7"/>
  <c r="BF106" i="7"/>
  <c r="BG106" i="7"/>
  <c r="BH106" i="7"/>
  <c r="BI106" i="7"/>
  <c r="BJ106" i="7"/>
  <c r="BK106" i="7"/>
  <c r="BL106" i="7"/>
  <c r="BM106" i="7"/>
  <c r="BN106" i="7"/>
  <c r="BO106" i="7"/>
  <c r="BP106" i="7"/>
  <c r="BQ106" i="7"/>
  <c r="BR106" i="7"/>
  <c r="BS106" i="7"/>
  <c r="BT106" i="7"/>
  <c r="BU106" i="7"/>
  <c r="BV106" i="7"/>
  <c r="BW106" i="7"/>
  <c r="BX106" i="7"/>
  <c r="BY106" i="7"/>
  <c r="BZ106" i="7"/>
  <c r="CA106" i="7"/>
  <c r="CB106" i="7"/>
  <c r="CC106" i="7"/>
  <c r="CD106" i="7"/>
  <c r="CE106" i="7"/>
  <c r="CF106" i="7"/>
  <c r="CG106" i="7"/>
  <c r="CH106" i="7"/>
  <c r="CI106" i="7"/>
  <c r="CJ106" i="7"/>
  <c r="CK106" i="7"/>
  <c r="CL106" i="7"/>
  <c r="CM106" i="7"/>
  <c r="CN106" i="7"/>
  <c r="CO106" i="7"/>
  <c r="CP106" i="7"/>
  <c r="CQ106" i="7"/>
  <c r="CR106" i="7"/>
  <c r="CS106" i="7"/>
  <c r="CT106" i="7"/>
  <c r="CU106" i="7"/>
  <c r="CV106" i="7"/>
  <c r="CW106" i="7"/>
  <c r="CX106" i="7"/>
  <c r="CY106" i="7"/>
  <c r="CZ106" i="7"/>
  <c r="DA106" i="7"/>
  <c r="DB106" i="7"/>
  <c r="DC106" i="7"/>
  <c r="DD106" i="7"/>
  <c r="DE106" i="7"/>
  <c r="DF106" i="7"/>
  <c r="DG106" i="7"/>
  <c r="DH106" i="7"/>
  <c r="DI106" i="7"/>
  <c r="DJ106" i="7"/>
  <c r="DK106" i="7"/>
  <c r="DL106" i="7"/>
  <c r="DM106" i="7"/>
  <c r="DN106" i="7"/>
  <c r="DO106" i="7"/>
  <c r="DP106" i="7"/>
  <c r="DQ106" i="7"/>
  <c r="DR106" i="7"/>
  <c r="DS106" i="7"/>
  <c r="DT106" i="7"/>
  <c r="DU106" i="7"/>
  <c r="DV106" i="7"/>
  <c r="DW106" i="7"/>
  <c r="DX106" i="7"/>
  <c r="DY106" i="7"/>
  <c r="DZ106" i="7"/>
  <c r="EA106" i="7"/>
  <c r="EB106" i="7"/>
  <c r="EC106" i="7"/>
  <c r="ED106" i="7"/>
  <c r="EE106" i="7"/>
  <c r="EF106" i="7"/>
  <c r="EG106" i="7"/>
  <c r="EH106" i="7"/>
  <c r="EI106" i="7"/>
  <c r="EJ106" i="7"/>
  <c r="EK106" i="7"/>
  <c r="EL106" i="7"/>
  <c r="EM106" i="7"/>
  <c r="EN106" i="7"/>
  <c r="EO106" i="7"/>
  <c r="EP106" i="7"/>
  <c r="EQ106" i="7"/>
  <c r="ER106" i="7"/>
  <c r="ES106" i="7"/>
  <c r="ET106" i="7"/>
  <c r="EU106" i="7"/>
  <c r="EV106" i="7"/>
  <c r="EW106" i="7"/>
  <c r="EX106" i="7"/>
  <c r="EY106" i="7"/>
  <c r="EZ106" i="7"/>
  <c r="FA106" i="7"/>
  <c r="FB106" i="7"/>
  <c r="FC106" i="7"/>
  <c r="FD106" i="7"/>
  <c r="FE106" i="7"/>
  <c r="FF106" i="7"/>
  <c r="FG106" i="7"/>
  <c r="FH106" i="7"/>
  <c r="FI106" i="7"/>
  <c r="FJ106" i="7"/>
  <c r="FK106" i="7"/>
  <c r="FL106" i="7"/>
  <c r="FM106" i="7"/>
  <c r="FN106" i="7"/>
  <c r="FO106" i="7"/>
  <c r="FP106" i="7"/>
  <c r="FQ106" i="7"/>
  <c r="FR106" i="7"/>
  <c r="FS106" i="7"/>
  <c r="FT106" i="7"/>
  <c r="FU106" i="7"/>
  <c r="FV106" i="7"/>
  <c r="FW106" i="7"/>
  <c r="FX106" i="7"/>
  <c r="FY106" i="7"/>
  <c r="FZ106" i="7"/>
  <c r="GA106" i="7"/>
  <c r="GB106" i="7"/>
  <c r="GC106" i="7"/>
  <c r="GD106" i="7"/>
  <c r="GE106" i="7"/>
  <c r="GF106" i="7"/>
  <c r="GG106" i="7"/>
  <c r="GH106" i="7"/>
  <c r="GI106" i="7"/>
  <c r="GJ106" i="7"/>
  <c r="GK106" i="7"/>
  <c r="GL106" i="7"/>
  <c r="GM106" i="7"/>
  <c r="GN106" i="7"/>
  <c r="GO106" i="7"/>
  <c r="GP106" i="7"/>
  <c r="GQ106" i="7"/>
  <c r="GR106" i="7"/>
  <c r="GS106" i="7"/>
  <c r="GT106" i="7"/>
  <c r="GU106" i="7"/>
  <c r="GV106" i="7"/>
  <c r="GW106" i="7"/>
  <c r="GX106" i="7"/>
  <c r="GY106" i="7"/>
  <c r="GZ106" i="7"/>
  <c r="HA106" i="7"/>
  <c r="HB106" i="7"/>
  <c r="HC106" i="7"/>
  <c r="HD106" i="7"/>
  <c r="HE106" i="7"/>
  <c r="HF106" i="7"/>
  <c r="HG106" i="7"/>
  <c r="HH106" i="7"/>
  <c r="HI106" i="7"/>
  <c r="HJ106" i="7"/>
  <c r="HK106" i="7"/>
  <c r="HL106" i="7"/>
  <c r="HM106" i="7"/>
  <c r="HN106" i="7"/>
  <c r="HO106" i="7"/>
  <c r="HP106" i="7"/>
  <c r="HQ106" i="7"/>
  <c r="HR106" i="7"/>
  <c r="HS106" i="7"/>
  <c r="HT106" i="7"/>
  <c r="HU106" i="7"/>
  <c r="HV106" i="7"/>
  <c r="HW106" i="7"/>
  <c r="HX106" i="7"/>
  <c r="HY106" i="7"/>
  <c r="HZ106" i="7"/>
  <c r="IA106" i="7"/>
  <c r="IB106" i="7"/>
  <c r="IC106" i="7"/>
  <c r="ID106" i="7"/>
  <c r="IE106" i="7"/>
  <c r="IF106" i="7"/>
  <c r="IG106" i="7"/>
  <c r="IH106" i="7"/>
  <c r="II106" i="7"/>
  <c r="IJ106" i="7"/>
  <c r="IK106" i="7"/>
  <c r="IL106" i="7"/>
  <c r="IM106" i="7"/>
  <c r="IN106" i="7"/>
  <c r="IO106" i="7"/>
  <c r="IP106" i="7"/>
  <c r="IQ106" i="7"/>
  <c r="IR106" i="7"/>
  <c r="IS106" i="7"/>
  <c r="IT106" i="7"/>
  <c r="IU106" i="7"/>
  <c r="IV106" i="7"/>
  <c r="X6" i="15"/>
  <c r="V6" i="15"/>
  <c r="T6" i="15"/>
  <c r="R6" i="15"/>
  <c r="P6" i="15"/>
  <c r="N6" i="15"/>
  <c r="L6" i="15"/>
  <c r="J6" i="15"/>
  <c r="H6" i="15"/>
  <c r="F6" i="15"/>
  <c r="H311" i="3"/>
  <c r="W6" i="15" s="1"/>
  <c r="H310" i="3"/>
  <c r="H294" i="3"/>
  <c r="U6" i="15" s="1"/>
  <c r="H293" i="3"/>
  <c r="H277" i="3"/>
  <c r="S6" i="15" s="1"/>
  <c r="H276" i="3"/>
  <c r="H260" i="3"/>
  <c r="Q6" i="15" s="1"/>
  <c r="H259" i="3"/>
  <c r="H243" i="3"/>
  <c r="O6" i="15" s="1"/>
  <c r="H242" i="3"/>
  <c r="H226" i="3"/>
  <c r="M6" i="15" s="1"/>
  <c r="H225" i="3"/>
  <c r="H209" i="3"/>
  <c r="K6" i="15" s="1"/>
  <c r="H208" i="3"/>
  <c r="H192" i="3"/>
  <c r="I6" i="15" s="1"/>
  <c r="H191" i="3"/>
  <c r="H175" i="3"/>
  <c r="G6" i="15" s="1"/>
  <c r="H174" i="3"/>
  <c r="H157" i="3"/>
  <c r="H158" i="3"/>
  <c r="E6" i="15" s="1"/>
  <c r="X9" i="15"/>
  <c r="X10" i="15"/>
  <c r="X11" i="15"/>
  <c r="X12" i="15"/>
  <c r="X13" i="15"/>
  <c r="X8" i="15"/>
  <c r="V9" i="15"/>
  <c r="V10" i="15"/>
  <c r="V11" i="15"/>
  <c r="V12" i="15"/>
  <c r="V13" i="15"/>
  <c r="V8" i="15"/>
  <c r="T9" i="15"/>
  <c r="T10" i="15"/>
  <c r="T11" i="15"/>
  <c r="T16" i="15" s="1"/>
  <c r="T12" i="15"/>
  <c r="T13" i="15"/>
  <c r="T8" i="15"/>
  <c r="R9" i="15"/>
  <c r="R10" i="15"/>
  <c r="R11" i="15"/>
  <c r="R12" i="15"/>
  <c r="R13" i="15"/>
  <c r="R16" i="15" s="1"/>
  <c r="R8" i="15"/>
  <c r="P9" i="15"/>
  <c r="P10" i="15"/>
  <c r="P11" i="15"/>
  <c r="P12" i="15"/>
  <c r="P13" i="15"/>
  <c r="P8" i="15"/>
  <c r="N9" i="15"/>
  <c r="N17" i="15" s="1"/>
  <c r="N10" i="15"/>
  <c r="N11" i="15"/>
  <c r="N12" i="15"/>
  <c r="N13" i="15"/>
  <c r="N8" i="15"/>
  <c r="L9" i="15"/>
  <c r="L10" i="15"/>
  <c r="L11" i="15"/>
  <c r="L16" i="15" s="1"/>
  <c r="L12" i="15"/>
  <c r="L13" i="15"/>
  <c r="L8" i="15"/>
  <c r="J9" i="15"/>
  <c r="J10" i="15"/>
  <c r="J11" i="15"/>
  <c r="J12" i="15"/>
  <c r="J13" i="15"/>
  <c r="J8" i="15"/>
  <c r="H10" i="15"/>
  <c r="H11" i="15"/>
  <c r="H12" i="15"/>
  <c r="H13" i="15"/>
  <c r="H9" i="15"/>
  <c r="H8" i="15"/>
  <c r="G919" i="3"/>
  <c r="I919" i="3"/>
  <c r="I934" i="3"/>
  <c r="G934" i="3"/>
  <c r="H325" i="3"/>
  <c r="H324" i="3"/>
  <c r="H323" i="3"/>
  <c r="H322" i="3"/>
  <c r="H321" i="3"/>
  <c r="H320" i="3"/>
  <c r="H319" i="3"/>
  <c r="H318" i="3"/>
  <c r="W13" i="15" s="1"/>
  <c r="H317" i="3"/>
  <c r="W12" i="15" s="1"/>
  <c r="H316" i="3"/>
  <c r="W11" i="15" s="1"/>
  <c r="H315" i="3"/>
  <c r="W10" i="15" s="1"/>
  <c r="H314" i="3"/>
  <c r="W9" i="15" s="1"/>
  <c r="H313" i="3"/>
  <c r="W8" i="15" s="1"/>
  <c r="H308" i="3"/>
  <c r="H307" i="3"/>
  <c r="H306" i="3"/>
  <c r="H305" i="3"/>
  <c r="H304" i="3"/>
  <c r="H303" i="3"/>
  <c r="H302" i="3"/>
  <c r="H301" i="3"/>
  <c r="U13" i="15"/>
  <c r="H300" i="3"/>
  <c r="U12" i="15" s="1"/>
  <c r="H299" i="3"/>
  <c r="U11" i="15"/>
  <c r="H298" i="3"/>
  <c r="U10" i="15" s="1"/>
  <c r="H297" i="3"/>
  <c r="U9" i="15" s="1"/>
  <c r="H296" i="3"/>
  <c r="U8" i="15" s="1"/>
  <c r="H291" i="3"/>
  <c r="H290" i="3"/>
  <c r="H289" i="3"/>
  <c r="H288" i="3"/>
  <c r="H287" i="3"/>
  <c r="H286" i="3"/>
  <c r="H285" i="3"/>
  <c r="H284" i="3"/>
  <c r="S13" i="15" s="1"/>
  <c r="H283" i="3"/>
  <c r="S12" i="15" s="1"/>
  <c r="H282" i="3"/>
  <c r="S11" i="15" s="1"/>
  <c r="H281" i="3"/>
  <c r="S10" i="15" s="1"/>
  <c r="S16" i="15" s="1"/>
  <c r="H280" i="3"/>
  <c r="S9" i="15" s="1"/>
  <c r="H279" i="3"/>
  <c r="S8" i="15" s="1"/>
  <c r="H274" i="3"/>
  <c r="H273" i="3"/>
  <c r="H272" i="3"/>
  <c r="H271" i="3"/>
  <c r="H270" i="3"/>
  <c r="H269" i="3"/>
  <c r="H268" i="3"/>
  <c r="H267" i="3"/>
  <c r="Q13" i="15" s="1"/>
  <c r="Q15" i="15" s="1"/>
  <c r="H266" i="3"/>
  <c r="Q12" i="15" s="1"/>
  <c r="H265" i="3"/>
  <c r="Q11" i="15" s="1"/>
  <c r="H264" i="3"/>
  <c r="Q10" i="15" s="1"/>
  <c r="H263" i="3"/>
  <c r="Q9" i="15" s="1"/>
  <c r="H262" i="3"/>
  <c r="Q8" i="15" s="1"/>
  <c r="H257" i="3"/>
  <c r="H256" i="3"/>
  <c r="H255" i="3"/>
  <c r="H254" i="3"/>
  <c r="H253" i="3"/>
  <c r="H252" i="3"/>
  <c r="H251" i="3"/>
  <c r="H250" i="3"/>
  <c r="O13" i="15" s="1"/>
  <c r="H249" i="3"/>
  <c r="O12" i="15" s="1"/>
  <c r="H248" i="3"/>
  <c r="O11" i="15" s="1"/>
  <c r="H247" i="3"/>
  <c r="O10" i="15" s="1"/>
  <c r="H246" i="3"/>
  <c r="O9" i="15" s="1"/>
  <c r="H245" i="3"/>
  <c r="O8" i="15" s="1"/>
  <c r="H240" i="3"/>
  <c r="H239" i="3"/>
  <c r="H238" i="3"/>
  <c r="H237" i="3"/>
  <c r="H236" i="3"/>
  <c r="H235" i="3"/>
  <c r="H234" i="3"/>
  <c r="H233" i="3"/>
  <c r="M13" i="15" s="1"/>
  <c r="H232" i="3"/>
  <c r="M12" i="15" s="1"/>
  <c r="H231" i="3"/>
  <c r="M11" i="15" s="1"/>
  <c r="H230" i="3"/>
  <c r="M10" i="15" s="1"/>
  <c r="H229" i="3"/>
  <c r="M9" i="15" s="1"/>
  <c r="H228" i="3"/>
  <c r="M8" i="15" s="1"/>
  <c r="H223" i="3"/>
  <c r="H222" i="3"/>
  <c r="H221" i="3"/>
  <c r="H220" i="3"/>
  <c r="H219" i="3"/>
  <c r="H218" i="3"/>
  <c r="H217" i="3"/>
  <c r="H216" i="3"/>
  <c r="K13" i="15" s="1"/>
  <c r="H215" i="3"/>
  <c r="K12" i="15" s="1"/>
  <c r="H214" i="3"/>
  <c r="K11" i="15" s="1"/>
  <c r="H213" i="3"/>
  <c r="K10" i="15" s="1"/>
  <c r="H212" i="3"/>
  <c r="K9" i="15" s="1"/>
  <c r="H211" i="3"/>
  <c r="K8" i="15" s="1"/>
  <c r="H206" i="3"/>
  <c r="H205" i="3"/>
  <c r="H204" i="3"/>
  <c r="H203" i="3"/>
  <c r="H202" i="3"/>
  <c r="H201" i="3"/>
  <c r="H200" i="3"/>
  <c r="H199" i="3"/>
  <c r="I13" i="15" s="1"/>
  <c r="H198" i="3"/>
  <c r="I12" i="15" s="1"/>
  <c r="H197" i="3"/>
  <c r="I11" i="15" s="1"/>
  <c r="H196" i="3"/>
  <c r="I10" i="15" s="1"/>
  <c r="H195" i="3"/>
  <c r="I9" i="15" s="1"/>
  <c r="H194" i="3"/>
  <c r="I8" i="15" s="1"/>
  <c r="H189" i="3"/>
  <c r="H188" i="3"/>
  <c r="H187" i="3"/>
  <c r="H186" i="3"/>
  <c r="H185" i="3"/>
  <c r="H184" i="3"/>
  <c r="H183" i="3"/>
  <c r="H182" i="3"/>
  <c r="G13" i="15" s="1"/>
  <c r="H181" i="3"/>
  <c r="G12" i="15" s="1"/>
  <c r="H180" i="3"/>
  <c r="G11" i="15" s="1"/>
  <c r="H179" i="3"/>
  <c r="G10" i="15" s="1"/>
  <c r="H178" i="3"/>
  <c r="G9" i="15" s="1"/>
  <c r="H177" i="3"/>
  <c r="G8" i="15" s="1"/>
  <c r="G642" i="3"/>
  <c r="G641" i="3"/>
  <c r="G640" i="3"/>
  <c r="H639" i="3"/>
  <c r="H638" i="3"/>
  <c r="H637" i="3"/>
  <c r="H636" i="3"/>
  <c r="H635" i="3"/>
  <c r="H634" i="3"/>
  <c r="H633" i="3"/>
  <c r="H632" i="3"/>
  <c r="H631" i="3"/>
  <c r="H630" i="3"/>
  <c r="H629" i="3"/>
  <c r="H628" i="3"/>
  <c r="H627" i="3"/>
  <c r="H626" i="3"/>
  <c r="H625" i="3"/>
  <c r="H624" i="3"/>
  <c r="H623" i="3"/>
  <c r="G619" i="3"/>
  <c r="G618" i="3"/>
  <c r="G617" i="3"/>
  <c r="H616" i="3"/>
  <c r="H615" i="3"/>
  <c r="H614" i="3"/>
  <c r="H613" i="3"/>
  <c r="H612" i="3"/>
  <c r="H611" i="3"/>
  <c r="H610" i="3"/>
  <c r="H609" i="3"/>
  <c r="H607" i="3"/>
  <c r="H602" i="3"/>
  <c r="H601" i="3"/>
  <c r="H600" i="3"/>
  <c r="G596" i="3"/>
  <c r="G595" i="3"/>
  <c r="G648" i="3" s="1"/>
  <c r="G594" i="3"/>
  <c r="H593" i="3"/>
  <c r="H592" i="3"/>
  <c r="H591" i="3"/>
  <c r="H590" i="3"/>
  <c r="H589" i="3"/>
  <c r="H588" i="3"/>
  <c r="H587" i="3"/>
  <c r="H586" i="3"/>
  <c r="H585" i="3"/>
  <c r="H584" i="3"/>
  <c r="H583" i="3"/>
  <c r="H582" i="3"/>
  <c r="H581" i="3"/>
  <c r="H580" i="3"/>
  <c r="H579" i="3"/>
  <c r="H578" i="3"/>
  <c r="H577" i="3"/>
  <c r="G573" i="3"/>
  <c r="G572" i="3"/>
  <c r="G571" i="3"/>
  <c r="H570" i="3"/>
  <c r="H569" i="3"/>
  <c r="H568" i="3"/>
  <c r="H567" i="3"/>
  <c r="H566" i="3"/>
  <c r="H565" i="3"/>
  <c r="H564" i="3"/>
  <c r="H563" i="3"/>
  <c r="H562" i="3"/>
  <c r="H561" i="3"/>
  <c r="H560" i="3"/>
  <c r="H559" i="3"/>
  <c r="H558" i="3"/>
  <c r="H557" i="3"/>
  <c r="H556" i="3"/>
  <c r="H555" i="3"/>
  <c r="H554" i="3"/>
  <c r="G550" i="3"/>
  <c r="G549" i="3"/>
  <c r="G548" i="3"/>
  <c r="H547" i="3"/>
  <c r="H546" i="3"/>
  <c r="H545" i="3"/>
  <c r="H544" i="3"/>
  <c r="H543" i="3"/>
  <c r="H542" i="3"/>
  <c r="H541" i="3"/>
  <c r="H540" i="3"/>
  <c r="H539" i="3"/>
  <c r="H538" i="3"/>
  <c r="H537" i="3"/>
  <c r="H536" i="3"/>
  <c r="H535" i="3"/>
  <c r="H534" i="3"/>
  <c r="H533" i="3"/>
  <c r="H548" i="3" s="1"/>
  <c r="H532" i="3"/>
  <c r="H531" i="3"/>
  <c r="I522" i="3"/>
  <c r="F36" i="10" s="1"/>
  <c r="G522" i="3"/>
  <c r="G520" i="3"/>
  <c r="G519" i="3"/>
  <c r="G525" i="3" s="1"/>
  <c r="G518" i="3"/>
  <c r="H517" i="3"/>
  <c r="H516" i="3"/>
  <c r="H515" i="3"/>
  <c r="H514" i="3"/>
  <c r="H513" i="3"/>
  <c r="H512" i="3"/>
  <c r="H511" i="3"/>
  <c r="H510" i="3"/>
  <c r="H509" i="3"/>
  <c r="H508" i="3"/>
  <c r="H507" i="3"/>
  <c r="H506" i="3"/>
  <c r="H505" i="3"/>
  <c r="H504" i="3"/>
  <c r="H503" i="3"/>
  <c r="H502" i="3"/>
  <c r="H501" i="3"/>
  <c r="G497" i="3"/>
  <c r="G496" i="3"/>
  <c r="G495" i="3"/>
  <c r="H494" i="3"/>
  <c r="H493" i="3"/>
  <c r="H492" i="3"/>
  <c r="H491" i="3"/>
  <c r="H490" i="3"/>
  <c r="H489" i="3"/>
  <c r="H488" i="3"/>
  <c r="H487" i="3"/>
  <c r="H486" i="3"/>
  <c r="H485" i="3"/>
  <c r="H484" i="3"/>
  <c r="H483" i="3"/>
  <c r="H482" i="3"/>
  <c r="H481" i="3"/>
  <c r="H480" i="3"/>
  <c r="H479" i="3"/>
  <c r="H478" i="3"/>
  <c r="G474" i="3"/>
  <c r="G473" i="3"/>
  <c r="G472" i="3"/>
  <c r="H471" i="3"/>
  <c r="H470" i="3"/>
  <c r="H469" i="3"/>
  <c r="H468" i="3"/>
  <c r="H467" i="3"/>
  <c r="H466" i="3"/>
  <c r="H465" i="3"/>
  <c r="H464" i="3"/>
  <c r="H463" i="3"/>
  <c r="H462" i="3"/>
  <c r="H461" i="3"/>
  <c r="H460" i="3"/>
  <c r="H473" i="3" s="1"/>
  <c r="H459" i="3"/>
  <c r="H458" i="3"/>
  <c r="H457" i="3"/>
  <c r="H456" i="3"/>
  <c r="H455" i="3"/>
  <c r="G451" i="3"/>
  <c r="G450" i="3"/>
  <c r="G449" i="3"/>
  <c r="H448" i="3"/>
  <c r="H447" i="3"/>
  <c r="H446" i="3"/>
  <c r="H445" i="3"/>
  <c r="H444" i="3"/>
  <c r="H443" i="3"/>
  <c r="H442" i="3"/>
  <c r="H441" i="3"/>
  <c r="H440" i="3"/>
  <c r="H439" i="3"/>
  <c r="H438" i="3"/>
  <c r="H437" i="3"/>
  <c r="H436" i="3"/>
  <c r="H435" i="3"/>
  <c r="H434" i="3"/>
  <c r="H433" i="3"/>
  <c r="H449" i="3" s="1"/>
  <c r="H425" i="3"/>
  <c r="H424" i="3"/>
  <c r="H423" i="3"/>
  <c r="H422" i="3"/>
  <c r="H421" i="3"/>
  <c r="H420" i="3"/>
  <c r="H419" i="3"/>
  <c r="H418" i="3"/>
  <c r="H417" i="3"/>
  <c r="H416" i="3"/>
  <c r="H415" i="3"/>
  <c r="H414" i="3"/>
  <c r="H413" i="3"/>
  <c r="H427" i="3" s="1"/>
  <c r="H412" i="3"/>
  <c r="H411" i="3"/>
  <c r="H426" i="3" s="1"/>
  <c r="H410" i="3"/>
  <c r="H409" i="3"/>
  <c r="F3" i="18"/>
  <c r="E2" i="5"/>
  <c r="E2" i="4"/>
  <c r="I977" i="3"/>
  <c r="H728" i="3"/>
  <c r="H723" i="3"/>
  <c r="H730" i="3" s="1"/>
  <c r="H716" i="3"/>
  <c r="H714" i="3"/>
  <c r="H713" i="3"/>
  <c r="H851" i="3"/>
  <c r="H838" i="3"/>
  <c r="H825" i="3"/>
  <c r="H812" i="3"/>
  <c r="H799" i="3"/>
  <c r="H786" i="3"/>
  <c r="G4" i="2"/>
  <c r="C3" i="8" s="1"/>
  <c r="I757" i="3"/>
  <c r="I858" i="3"/>
  <c r="G858" i="3"/>
  <c r="B7" i="7"/>
  <c r="F18" i="7"/>
  <c r="F18" i="12"/>
  <c r="F10" i="7"/>
  <c r="F10" i="12" s="1"/>
  <c r="F11" i="7"/>
  <c r="F11" i="12"/>
  <c r="F12" i="7"/>
  <c r="F12" i="12" s="1"/>
  <c r="F13" i="7"/>
  <c r="F13" i="12" s="1"/>
  <c r="F14" i="7"/>
  <c r="F14" i="12" s="1"/>
  <c r="F9" i="7"/>
  <c r="F9" i="12" s="1"/>
  <c r="G9" i="7"/>
  <c r="H9" i="7"/>
  <c r="I9" i="7"/>
  <c r="J9" i="7"/>
  <c r="K9" i="7"/>
  <c r="L9" i="7"/>
  <c r="M9" i="7"/>
  <c r="N9" i="7"/>
  <c r="O9" i="7"/>
  <c r="P9" i="7"/>
  <c r="Q9" i="7"/>
  <c r="R9" i="7"/>
  <c r="S9" i="7"/>
  <c r="T9" i="7"/>
  <c r="U9" i="7"/>
  <c r="V9" i="7"/>
  <c r="W9" i="7"/>
  <c r="X9" i="7"/>
  <c r="Y9" i="7"/>
  <c r="Z9" i="7"/>
  <c r="AA9" i="7"/>
  <c r="AB9" i="7"/>
  <c r="AC9" i="7"/>
  <c r="AD9" i="7"/>
  <c r="AE9" i="7"/>
  <c r="AF9" i="7"/>
  <c r="AG9" i="7"/>
  <c r="AH9" i="7"/>
  <c r="AI9" i="7"/>
  <c r="AJ9" i="7"/>
  <c r="AK9" i="7"/>
  <c r="AL9" i="7"/>
  <c r="AM9" i="7"/>
  <c r="AN9" i="7"/>
  <c r="AO9" i="7"/>
  <c r="AP9" i="7"/>
  <c r="AQ9" i="7"/>
  <c r="AR9" i="7"/>
  <c r="AS9" i="7"/>
  <c r="AT9" i="7"/>
  <c r="AU9" i="7"/>
  <c r="AV9" i="7"/>
  <c r="AW9" i="7"/>
  <c r="AX9" i="7"/>
  <c r="AY9" i="7"/>
  <c r="AZ9" i="7"/>
  <c r="BA9" i="7"/>
  <c r="BB9" i="7"/>
  <c r="BC9" i="7"/>
  <c r="BD9" i="7"/>
  <c r="BE9" i="7"/>
  <c r="BF9" i="7"/>
  <c r="BG9" i="7"/>
  <c r="BH9" i="7"/>
  <c r="BI9" i="7"/>
  <c r="BJ9" i="7"/>
  <c r="BK9" i="7"/>
  <c r="BL9" i="7"/>
  <c r="BM9" i="7"/>
  <c r="BN9" i="7"/>
  <c r="BO9" i="7"/>
  <c r="BP9" i="7"/>
  <c r="BQ9" i="7"/>
  <c r="BR9" i="7"/>
  <c r="BS9" i="7"/>
  <c r="BT9" i="7"/>
  <c r="BU9" i="7"/>
  <c r="BV9" i="7"/>
  <c r="BW9" i="7"/>
  <c r="BX9" i="7"/>
  <c r="BY9" i="7"/>
  <c r="BZ9" i="7"/>
  <c r="CA9" i="7"/>
  <c r="CB9" i="7"/>
  <c r="CC9" i="7"/>
  <c r="CD9" i="7"/>
  <c r="CE9" i="7"/>
  <c r="CF9" i="7"/>
  <c r="CG9" i="7"/>
  <c r="CH9" i="7"/>
  <c r="CI9" i="7"/>
  <c r="CJ9" i="7"/>
  <c r="CK9" i="7"/>
  <c r="CL9" i="7"/>
  <c r="CM9" i="7"/>
  <c r="CN9" i="7"/>
  <c r="CO9" i="7"/>
  <c r="CP9" i="7"/>
  <c r="CQ9" i="7"/>
  <c r="CR9" i="7"/>
  <c r="CS9" i="7"/>
  <c r="CT9" i="7"/>
  <c r="CU9" i="7"/>
  <c r="CV9" i="7"/>
  <c r="CW9" i="7"/>
  <c r="CX9" i="7"/>
  <c r="CY9" i="7"/>
  <c r="CZ9" i="7"/>
  <c r="DA9" i="7"/>
  <c r="DB9" i="7"/>
  <c r="DC9" i="7"/>
  <c r="DD9" i="7"/>
  <c r="DE9" i="7"/>
  <c r="DF9" i="7"/>
  <c r="DG9" i="7"/>
  <c r="DH9" i="7"/>
  <c r="DI9" i="7"/>
  <c r="DJ9" i="7"/>
  <c r="DK9" i="7"/>
  <c r="DL9" i="7"/>
  <c r="DM9" i="7"/>
  <c r="DN9" i="7"/>
  <c r="DO9" i="7"/>
  <c r="DP9" i="7"/>
  <c r="DQ9" i="7"/>
  <c r="DR9" i="7"/>
  <c r="DS9" i="7"/>
  <c r="DT9" i="7"/>
  <c r="DU9" i="7"/>
  <c r="DV9" i="7"/>
  <c r="DW9" i="7"/>
  <c r="DX9" i="7"/>
  <c r="DY9" i="7"/>
  <c r="DZ9" i="7"/>
  <c r="EA9" i="7"/>
  <c r="EB9" i="7"/>
  <c r="EC9" i="7"/>
  <c r="ED9" i="7"/>
  <c r="EE9" i="7"/>
  <c r="EF9" i="7"/>
  <c r="EG9" i="7"/>
  <c r="EH9" i="7"/>
  <c r="EI9" i="7"/>
  <c r="EJ9" i="7"/>
  <c r="EK9" i="7"/>
  <c r="EL9" i="7"/>
  <c r="EM9" i="7"/>
  <c r="EN9" i="7"/>
  <c r="EO9" i="7"/>
  <c r="EP9" i="7"/>
  <c r="EQ9" i="7"/>
  <c r="ER9" i="7"/>
  <c r="ES9" i="7"/>
  <c r="ET9" i="7"/>
  <c r="EU9" i="7"/>
  <c r="EV9" i="7"/>
  <c r="EW9" i="7"/>
  <c r="EX9" i="7"/>
  <c r="EY9" i="7"/>
  <c r="EZ9" i="7"/>
  <c r="FA9" i="7"/>
  <c r="FB9" i="7"/>
  <c r="FC9" i="7"/>
  <c r="FD9" i="7"/>
  <c r="FE9" i="7"/>
  <c r="FF9" i="7"/>
  <c r="FG9" i="7"/>
  <c r="FH9" i="7"/>
  <c r="FI9" i="7"/>
  <c r="FJ9" i="7"/>
  <c r="FK9" i="7"/>
  <c r="FL9" i="7"/>
  <c r="FM9" i="7"/>
  <c r="FN9" i="7"/>
  <c r="FO9" i="7"/>
  <c r="FP9" i="7"/>
  <c r="FQ9" i="7"/>
  <c r="FR9" i="7"/>
  <c r="FS9" i="7"/>
  <c r="FT9" i="7"/>
  <c r="FU9" i="7"/>
  <c r="FV9" i="7"/>
  <c r="FW9" i="7"/>
  <c r="FX9" i="7"/>
  <c r="FY9" i="7"/>
  <c r="FZ9" i="7"/>
  <c r="GA9" i="7"/>
  <c r="GB9" i="7"/>
  <c r="GC9" i="7"/>
  <c r="GD9" i="7"/>
  <c r="GE9" i="7"/>
  <c r="GF9" i="7"/>
  <c r="GG9" i="7"/>
  <c r="GH9" i="7"/>
  <c r="GI9" i="7"/>
  <c r="GJ9" i="7"/>
  <c r="GK9" i="7"/>
  <c r="GL9" i="7"/>
  <c r="GM9" i="7"/>
  <c r="GN9" i="7"/>
  <c r="GO9" i="7"/>
  <c r="GP9" i="7"/>
  <c r="GQ9" i="7"/>
  <c r="GR9" i="7"/>
  <c r="GS9" i="7"/>
  <c r="GT9" i="7"/>
  <c r="GU9" i="7"/>
  <c r="GV9" i="7"/>
  <c r="GW9" i="7"/>
  <c r="GX9" i="7"/>
  <c r="GY9" i="7"/>
  <c r="GZ9" i="7"/>
  <c r="HA9" i="7"/>
  <c r="HB9" i="7"/>
  <c r="HC9" i="7"/>
  <c r="HD9" i="7"/>
  <c r="HE9" i="7"/>
  <c r="HF9" i="7"/>
  <c r="HG9" i="7"/>
  <c r="HH9" i="7"/>
  <c r="HI9" i="7"/>
  <c r="HJ9" i="7"/>
  <c r="HK9" i="7"/>
  <c r="HL9" i="7"/>
  <c r="HM9" i="7"/>
  <c r="HN9" i="7"/>
  <c r="HO9" i="7"/>
  <c r="HP9" i="7"/>
  <c r="HQ9" i="7"/>
  <c r="HR9" i="7"/>
  <c r="HS9" i="7"/>
  <c r="HT9" i="7"/>
  <c r="HU9" i="7"/>
  <c r="HV9" i="7"/>
  <c r="HW9" i="7"/>
  <c r="HX9" i="7"/>
  <c r="HY9" i="7"/>
  <c r="HZ9" i="7"/>
  <c r="IA9" i="7"/>
  <c r="IB9" i="7"/>
  <c r="IC9" i="7"/>
  <c r="ID9" i="7"/>
  <c r="IE9" i="7"/>
  <c r="IF9" i="7"/>
  <c r="IG9" i="7"/>
  <c r="IH9" i="7"/>
  <c r="II9" i="7"/>
  <c r="IJ9" i="7"/>
  <c r="IK9" i="7"/>
  <c r="IL9" i="7"/>
  <c r="IM9" i="7"/>
  <c r="IN9" i="7"/>
  <c r="IO9" i="7"/>
  <c r="IP9" i="7"/>
  <c r="IQ9" i="7"/>
  <c r="IR9" i="7"/>
  <c r="IS9" i="7"/>
  <c r="IT9" i="7"/>
  <c r="IU9" i="7"/>
  <c r="IV9" i="7"/>
  <c r="G52" i="7"/>
  <c r="H52" i="7"/>
  <c r="I52" i="7"/>
  <c r="J52" i="7"/>
  <c r="K52" i="7"/>
  <c r="L52" i="7"/>
  <c r="M52" i="7"/>
  <c r="N52" i="7"/>
  <c r="O52" i="7"/>
  <c r="P52" i="7"/>
  <c r="Q52" i="7"/>
  <c r="R52" i="7"/>
  <c r="S52" i="7"/>
  <c r="T52" i="7"/>
  <c r="U52" i="7"/>
  <c r="V52" i="7"/>
  <c r="W52" i="7"/>
  <c r="X52" i="7"/>
  <c r="Y52" i="7"/>
  <c r="Z52" i="7"/>
  <c r="AA52" i="7"/>
  <c r="AB52" i="7"/>
  <c r="AC52" i="7"/>
  <c r="AD52" i="7"/>
  <c r="AE52" i="7"/>
  <c r="AF52" i="7"/>
  <c r="AG52" i="7"/>
  <c r="AH52" i="7"/>
  <c r="AI52" i="7"/>
  <c r="AJ52" i="7"/>
  <c r="AK52" i="7"/>
  <c r="AL52" i="7"/>
  <c r="AM52" i="7"/>
  <c r="AN52" i="7"/>
  <c r="AO52" i="7"/>
  <c r="AP52" i="7"/>
  <c r="AQ52" i="7"/>
  <c r="AR52" i="7"/>
  <c r="AS52" i="7"/>
  <c r="AT52" i="7"/>
  <c r="AU52" i="7"/>
  <c r="AV52" i="7"/>
  <c r="AW52" i="7"/>
  <c r="AX52" i="7"/>
  <c r="AY52" i="7"/>
  <c r="AZ52" i="7"/>
  <c r="BA52" i="7"/>
  <c r="BB52" i="7"/>
  <c r="BC52" i="7"/>
  <c r="BD52" i="7"/>
  <c r="BE52" i="7"/>
  <c r="BF52" i="7"/>
  <c r="BG52" i="7"/>
  <c r="BH52" i="7"/>
  <c r="BI52" i="7"/>
  <c r="BJ52" i="7"/>
  <c r="BK52" i="7"/>
  <c r="BL52" i="7"/>
  <c r="BM52" i="7"/>
  <c r="BN52" i="7"/>
  <c r="BO52" i="7"/>
  <c r="BP52" i="7"/>
  <c r="BQ52" i="7"/>
  <c r="BR52" i="7"/>
  <c r="BS52" i="7"/>
  <c r="BT52" i="7"/>
  <c r="BU52" i="7"/>
  <c r="BV52" i="7"/>
  <c r="BW52" i="7"/>
  <c r="BX52" i="7"/>
  <c r="BY52" i="7"/>
  <c r="BZ52" i="7"/>
  <c r="CA52" i="7"/>
  <c r="CB52" i="7"/>
  <c r="CC52" i="7"/>
  <c r="CD52" i="7"/>
  <c r="CE52" i="7"/>
  <c r="CF52" i="7"/>
  <c r="CG52" i="7"/>
  <c r="CH52" i="7"/>
  <c r="CI52" i="7"/>
  <c r="CJ52" i="7"/>
  <c r="CK52" i="7"/>
  <c r="CL52" i="7"/>
  <c r="CM52" i="7"/>
  <c r="CN52" i="7"/>
  <c r="CO52" i="7"/>
  <c r="CP52" i="7"/>
  <c r="CQ52" i="7"/>
  <c r="CR52" i="7"/>
  <c r="CS52" i="7"/>
  <c r="CT52" i="7"/>
  <c r="CU52" i="7"/>
  <c r="CV52" i="7"/>
  <c r="CW52" i="7"/>
  <c r="CX52" i="7"/>
  <c r="CY52" i="7"/>
  <c r="CZ52" i="7"/>
  <c r="DA52" i="7"/>
  <c r="DB52" i="7"/>
  <c r="DC52" i="7"/>
  <c r="DD52" i="7"/>
  <c r="DE52" i="7"/>
  <c r="DF52" i="7"/>
  <c r="DG52" i="7"/>
  <c r="DH52" i="7"/>
  <c r="DI52" i="7"/>
  <c r="DJ52" i="7"/>
  <c r="DK52" i="7"/>
  <c r="DL52" i="7"/>
  <c r="DM52" i="7"/>
  <c r="DN52" i="7"/>
  <c r="DO52" i="7"/>
  <c r="DP52" i="7"/>
  <c r="DQ52" i="7"/>
  <c r="DR52" i="7"/>
  <c r="DS52" i="7"/>
  <c r="DT52" i="7"/>
  <c r="DU52" i="7"/>
  <c r="DV52" i="7"/>
  <c r="DW52" i="7"/>
  <c r="DX52" i="7"/>
  <c r="DY52" i="7"/>
  <c r="DZ52" i="7"/>
  <c r="EA52" i="7"/>
  <c r="EB52" i="7"/>
  <c r="EC52" i="7"/>
  <c r="ED52" i="7"/>
  <c r="EE52" i="7"/>
  <c r="EF52" i="7"/>
  <c r="EG52" i="7"/>
  <c r="EH52" i="7"/>
  <c r="EI52" i="7"/>
  <c r="EJ52" i="7"/>
  <c r="EK52" i="7"/>
  <c r="EL52" i="7"/>
  <c r="EM52" i="7"/>
  <c r="EN52" i="7"/>
  <c r="EO52" i="7"/>
  <c r="EP52" i="7"/>
  <c r="EQ52" i="7"/>
  <c r="ER52" i="7"/>
  <c r="ES52" i="7"/>
  <c r="ET52" i="7"/>
  <c r="EU52" i="7"/>
  <c r="EV52" i="7"/>
  <c r="EW52" i="7"/>
  <c r="EX52" i="7"/>
  <c r="EY52" i="7"/>
  <c r="EZ52" i="7"/>
  <c r="FA52" i="7"/>
  <c r="FB52" i="7"/>
  <c r="FC52" i="7"/>
  <c r="FD52" i="7"/>
  <c r="FE52" i="7"/>
  <c r="FF52" i="7"/>
  <c r="FG52" i="7"/>
  <c r="FH52" i="7"/>
  <c r="FI52" i="7"/>
  <c r="FJ52" i="7"/>
  <c r="FK52" i="7"/>
  <c r="FL52" i="7"/>
  <c r="FM52" i="7"/>
  <c r="FN52" i="7"/>
  <c r="FO52" i="7"/>
  <c r="FP52" i="7"/>
  <c r="FQ52" i="7"/>
  <c r="FR52" i="7"/>
  <c r="FS52" i="7"/>
  <c r="FT52" i="7"/>
  <c r="FU52" i="7"/>
  <c r="FV52" i="7"/>
  <c r="FW52" i="7"/>
  <c r="FX52" i="7"/>
  <c r="FY52" i="7"/>
  <c r="FZ52" i="7"/>
  <c r="GA52" i="7"/>
  <c r="GB52" i="7"/>
  <c r="GC52" i="7"/>
  <c r="GD52" i="7"/>
  <c r="GE52" i="7"/>
  <c r="GF52" i="7"/>
  <c r="GG52" i="7"/>
  <c r="GH52" i="7"/>
  <c r="GI52" i="7"/>
  <c r="GJ52" i="7"/>
  <c r="GK52" i="7"/>
  <c r="GL52" i="7"/>
  <c r="GM52" i="7"/>
  <c r="GN52" i="7"/>
  <c r="GO52" i="7"/>
  <c r="GP52" i="7"/>
  <c r="GQ52" i="7"/>
  <c r="GR52" i="7"/>
  <c r="GS52" i="7"/>
  <c r="GT52" i="7"/>
  <c r="GU52" i="7"/>
  <c r="GV52" i="7"/>
  <c r="GW52" i="7"/>
  <c r="GX52" i="7"/>
  <c r="GY52" i="7"/>
  <c r="GZ52" i="7"/>
  <c r="HA52" i="7"/>
  <c r="HB52" i="7"/>
  <c r="HC52" i="7"/>
  <c r="HD52" i="7"/>
  <c r="HE52" i="7"/>
  <c r="HF52" i="7"/>
  <c r="HG52" i="7"/>
  <c r="HH52" i="7"/>
  <c r="HI52" i="7"/>
  <c r="HJ52" i="7"/>
  <c r="HK52" i="7"/>
  <c r="HL52" i="7"/>
  <c r="HM52" i="7"/>
  <c r="HN52" i="7"/>
  <c r="HO52" i="7"/>
  <c r="HP52" i="7"/>
  <c r="HQ52" i="7"/>
  <c r="HR52" i="7"/>
  <c r="HS52" i="7"/>
  <c r="HT52" i="7"/>
  <c r="HU52" i="7"/>
  <c r="HV52" i="7"/>
  <c r="HW52" i="7"/>
  <c r="HX52" i="7"/>
  <c r="HY52" i="7"/>
  <c r="HZ52" i="7"/>
  <c r="IA52" i="7"/>
  <c r="IB52" i="7"/>
  <c r="IC52" i="7"/>
  <c r="ID52" i="7"/>
  <c r="IE52" i="7"/>
  <c r="IF52" i="7"/>
  <c r="IG52" i="7"/>
  <c r="IH52" i="7"/>
  <c r="II52" i="7"/>
  <c r="IJ52" i="7"/>
  <c r="IK52" i="7"/>
  <c r="IL52" i="7"/>
  <c r="IM52" i="7"/>
  <c r="IN52" i="7"/>
  <c r="IO52" i="7"/>
  <c r="IP52" i="7"/>
  <c r="IQ52" i="7"/>
  <c r="IR52" i="7"/>
  <c r="IS52" i="7"/>
  <c r="IT52" i="7"/>
  <c r="IU52" i="7"/>
  <c r="IV52" i="7"/>
  <c r="G49" i="7"/>
  <c r="H49" i="7"/>
  <c r="I49" i="7"/>
  <c r="J49" i="7"/>
  <c r="K49" i="7"/>
  <c r="L49" i="7"/>
  <c r="M49" i="7"/>
  <c r="N49" i="7"/>
  <c r="O49" i="7"/>
  <c r="P49" i="7"/>
  <c r="Q49" i="7"/>
  <c r="R49" i="7"/>
  <c r="S49" i="7"/>
  <c r="T49" i="7"/>
  <c r="U49" i="7"/>
  <c r="V49" i="7"/>
  <c r="W49" i="7"/>
  <c r="X49" i="7"/>
  <c r="Y49" i="7"/>
  <c r="Z49" i="7"/>
  <c r="AA49" i="7"/>
  <c r="AB49" i="7"/>
  <c r="AC49" i="7"/>
  <c r="AD49" i="7"/>
  <c r="AE49" i="7"/>
  <c r="AF49" i="7"/>
  <c r="AG49" i="7"/>
  <c r="AH49" i="7"/>
  <c r="AI49" i="7"/>
  <c r="AJ49" i="7"/>
  <c r="AK49" i="7"/>
  <c r="AL49" i="7"/>
  <c r="AM49" i="7"/>
  <c r="AN49" i="7"/>
  <c r="AO49" i="7"/>
  <c r="AP49" i="7"/>
  <c r="AQ49" i="7"/>
  <c r="AR49" i="7"/>
  <c r="AS49" i="7"/>
  <c r="AT49" i="7"/>
  <c r="AU49" i="7"/>
  <c r="AV49" i="7"/>
  <c r="AW49" i="7"/>
  <c r="AX49" i="7"/>
  <c r="AY49" i="7"/>
  <c r="AZ49" i="7"/>
  <c r="BA49" i="7"/>
  <c r="BB49" i="7"/>
  <c r="BC49" i="7"/>
  <c r="BD49" i="7"/>
  <c r="BE49" i="7"/>
  <c r="BF49" i="7"/>
  <c r="BG49" i="7"/>
  <c r="BH49" i="7"/>
  <c r="BI49" i="7"/>
  <c r="BJ49" i="7"/>
  <c r="BK49" i="7"/>
  <c r="BL49" i="7"/>
  <c r="BM49" i="7"/>
  <c r="BN49" i="7"/>
  <c r="BO49" i="7"/>
  <c r="BP49" i="7"/>
  <c r="BQ49" i="7"/>
  <c r="BR49" i="7"/>
  <c r="BS49" i="7"/>
  <c r="BT49" i="7"/>
  <c r="BU49" i="7"/>
  <c r="BV49" i="7"/>
  <c r="BW49" i="7"/>
  <c r="BX49" i="7"/>
  <c r="BY49" i="7"/>
  <c r="BZ49" i="7"/>
  <c r="CA49" i="7"/>
  <c r="CB49" i="7"/>
  <c r="CC49" i="7"/>
  <c r="CD49" i="7"/>
  <c r="CE49" i="7"/>
  <c r="CF49" i="7"/>
  <c r="CG49" i="7"/>
  <c r="CH49" i="7"/>
  <c r="CI49" i="7"/>
  <c r="CJ49" i="7"/>
  <c r="CK49" i="7"/>
  <c r="CL49" i="7"/>
  <c r="CM49" i="7"/>
  <c r="CN49" i="7"/>
  <c r="CO49" i="7"/>
  <c r="CP49" i="7"/>
  <c r="CQ49" i="7"/>
  <c r="CR49" i="7"/>
  <c r="CS49" i="7"/>
  <c r="CT49" i="7"/>
  <c r="CU49" i="7"/>
  <c r="CV49" i="7"/>
  <c r="CW49" i="7"/>
  <c r="CX49" i="7"/>
  <c r="CY49" i="7"/>
  <c r="CZ49" i="7"/>
  <c r="DA49" i="7"/>
  <c r="DB49" i="7"/>
  <c r="DC49" i="7"/>
  <c r="DD49" i="7"/>
  <c r="DE49" i="7"/>
  <c r="DF49" i="7"/>
  <c r="DG49" i="7"/>
  <c r="DH49" i="7"/>
  <c r="DI49" i="7"/>
  <c r="DJ49" i="7"/>
  <c r="DK49" i="7"/>
  <c r="DL49" i="7"/>
  <c r="DM49" i="7"/>
  <c r="DN49" i="7"/>
  <c r="DO49" i="7"/>
  <c r="DP49" i="7"/>
  <c r="DQ49" i="7"/>
  <c r="DR49" i="7"/>
  <c r="DS49" i="7"/>
  <c r="DT49" i="7"/>
  <c r="DU49" i="7"/>
  <c r="DV49" i="7"/>
  <c r="DW49" i="7"/>
  <c r="DX49" i="7"/>
  <c r="DY49" i="7"/>
  <c r="DZ49" i="7"/>
  <c r="EA49" i="7"/>
  <c r="EB49" i="7"/>
  <c r="EC49" i="7"/>
  <c r="ED49" i="7"/>
  <c r="EE49" i="7"/>
  <c r="EF49" i="7"/>
  <c r="EG49" i="7"/>
  <c r="EH49" i="7"/>
  <c r="EI49" i="7"/>
  <c r="EJ49" i="7"/>
  <c r="EK49" i="7"/>
  <c r="EL49" i="7"/>
  <c r="EM49" i="7"/>
  <c r="EN49" i="7"/>
  <c r="EO49" i="7"/>
  <c r="EP49" i="7"/>
  <c r="EQ49" i="7"/>
  <c r="ER49" i="7"/>
  <c r="ES49" i="7"/>
  <c r="ET49" i="7"/>
  <c r="EU49" i="7"/>
  <c r="EV49" i="7"/>
  <c r="EW49" i="7"/>
  <c r="EX49" i="7"/>
  <c r="EY49" i="7"/>
  <c r="EZ49" i="7"/>
  <c r="FA49" i="7"/>
  <c r="FB49" i="7"/>
  <c r="FC49" i="7"/>
  <c r="FD49" i="7"/>
  <c r="FE49" i="7"/>
  <c r="FF49" i="7"/>
  <c r="FG49" i="7"/>
  <c r="FH49" i="7"/>
  <c r="FI49" i="7"/>
  <c r="FJ49" i="7"/>
  <c r="FK49" i="7"/>
  <c r="FL49" i="7"/>
  <c r="FM49" i="7"/>
  <c r="FN49" i="7"/>
  <c r="FO49" i="7"/>
  <c r="FP49" i="7"/>
  <c r="FQ49" i="7"/>
  <c r="FR49" i="7"/>
  <c r="FS49" i="7"/>
  <c r="FT49" i="7"/>
  <c r="FU49" i="7"/>
  <c r="FV49" i="7"/>
  <c r="FW49" i="7"/>
  <c r="FX49" i="7"/>
  <c r="FY49" i="7"/>
  <c r="FZ49" i="7"/>
  <c r="GA49" i="7"/>
  <c r="GB49" i="7"/>
  <c r="GC49" i="7"/>
  <c r="GD49" i="7"/>
  <c r="GE49" i="7"/>
  <c r="GF49" i="7"/>
  <c r="GG49" i="7"/>
  <c r="GH49" i="7"/>
  <c r="GI49" i="7"/>
  <c r="GJ49" i="7"/>
  <c r="GK49" i="7"/>
  <c r="GL49" i="7"/>
  <c r="GM49" i="7"/>
  <c r="GN49" i="7"/>
  <c r="GO49" i="7"/>
  <c r="GP49" i="7"/>
  <c r="GQ49" i="7"/>
  <c r="GR49" i="7"/>
  <c r="GS49" i="7"/>
  <c r="GT49" i="7"/>
  <c r="GU49" i="7"/>
  <c r="GV49" i="7"/>
  <c r="GW49" i="7"/>
  <c r="GX49" i="7"/>
  <c r="GY49" i="7"/>
  <c r="GZ49" i="7"/>
  <c r="HA49" i="7"/>
  <c r="HB49" i="7"/>
  <c r="HC49" i="7"/>
  <c r="HD49" i="7"/>
  <c r="HE49" i="7"/>
  <c r="HF49" i="7"/>
  <c r="HG49" i="7"/>
  <c r="HH49" i="7"/>
  <c r="HI49" i="7"/>
  <c r="HJ49" i="7"/>
  <c r="HK49" i="7"/>
  <c r="HL49" i="7"/>
  <c r="HM49" i="7"/>
  <c r="HN49" i="7"/>
  <c r="HO49" i="7"/>
  <c r="HP49" i="7"/>
  <c r="HQ49" i="7"/>
  <c r="HR49" i="7"/>
  <c r="HS49" i="7"/>
  <c r="HT49" i="7"/>
  <c r="HU49" i="7"/>
  <c r="HV49" i="7"/>
  <c r="HW49" i="7"/>
  <c r="HX49" i="7"/>
  <c r="HY49" i="7"/>
  <c r="HZ49" i="7"/>
  <c r="IA49" i="7"/>
  <c r="IB49" i="7"/>
  <c r="IC49" i="7"/>
  <c r="ID49" i="7"/>
  <c r="IE49" i="7"/>
  <c r="IF49" i="7"/>
  <c r="IG49" i="7"/>
  <c r="IH49" i="7"/>
  <c r="II49" i="7"/>
  <c r="IJ49" i="7"/>
  <c r="IK49" i="7"/>
  <c r="IL49" i="7"/>
  <c r="IM49" i="7"/>
  <c r="IN49" i="7"/>
  <c r="IO49" i="7"/>
  <c r="IP49" i="7"/>
  <c r="IQ49" i="7"/>
  <c r="IR49" i="7"/>
  <c r="IS49" i="7"/>
  <c r="IT49" i="7"/>
  <c r="IU49" i="7"/>
  <c r="IV49" i="7"/>
  <c r="E3" i="9"/>
  <c r="F3" i="9"/>
  <c r="F5" i="9"/>
  <c r="F6" i="9"/>
  <c r="F7" i="9"/>
  <c r="F8" i="9"/>
  <c r="F9" i="9"/>
  <c r="F10" i="9"/>
  <c r="F11" i="9"/>
  <c r="F12" i="9"/>
  <c r="H683" i="3"/>
  <c r="H681" i="3"/>
  <c r="E35" i="13" s="1"/>
  <c r="H680" i="3"/>
  <c r="H679" i="3"/>
  <c r="G953" i="3"/>
  <c r="I953" i="3"/>
  <c r="G952" i="3"/>
  <c r="I952" i="3"/>
  <c r="G951" i="3"/>
  <c r="I951" i="3"/>
  <c r="G950" i="3"/>
  <c r="I950" i="3"/>
  <c r="G949" i="3"/>
  <c r="I949" i="3"/>
  <c r="H947" i="3"/>
  <c r="H952" i="3" s="1"/>
  <c r="G937" i="3"/>
  <c r="I937" i="3"/>
  <c r="H931" i="3"/>
  <c r="G921" i="3"/>
  <c r="I921" i="3"/>
  <c r="H915" i="3"/>
  <c r="G905" i="3"/>
  <c r="I905" i="3"/>
  <c r="H900" i="3"/>
  <c r="G902" i="3"/>
  <c r="I902" i="3"/>
  <c r="G888" i="3"/>
  <c r="I888" i="3"/>
  <c r="G889" i="3"/>
  <c r="I889" i="3"/>
  <c r="G890" i="3"/>
  <c r="I890" i="3"/>
  <c r="G891" i="3"/>
  <c r="I891" i="3"/>
  <c r="G892" i="3"/>
  <c r="I892" i="3"/>
  <c r="H886" i="3"/>
  <c r="G874" i="3"/>
  <c r="I874" i="3"/>
  <c r="G875" i="3"/>
  <c r="I875" i="3"/>
  <c r="G876" i="3"/>
  <c r="I876" i="3"/>
  <c r="G877" i="3"/>
  <c r="I877" i="3"/>
  <c r="G878" i="3"/>
  <c r="I878" i="3"/>
  <c r="H872" i="3"/>
  <c r="G859" i="3"/>
  <c r="I859" i="3"/>
  <c r="G857" i="3"/>
  <c r="I857" i="3"/>
  <c r="G856" i="3"/>
  <c r="I856" i="3"/>
  <c r="H854" i="3"/>
  <c r="H858" i="3" s="1"/>
  <c r="G843" i="3"/>
  <c r="I843" i="3"/>
  <c r="G845" i="3"/>
  <c r="I845" i="3"/>
  <c r="H841" i="3"/>
  <c r="G832" i="3"/>
  <c r="I832" i="3"/>
  <c r="G830" i="3"/>
  <c r="I830" i="3"/>
  <c r="H828" i="3"/>
  <c r="G833" i="3"/>
  <c r="I833" i="3"/>
  <c r="G819" i="3"/>
  <c r="I819" i="3"/>
  <c r="G817" i="3"/>
  <c r="I817" i="3"/>
  <c r="H815" i="3"/>
  <c r="G806" i="3"/>
  <c r="I806" i="3"/>
  <c r="G804" i="3"/>
  <c r="I804" i="3"/>
  <c r="H802" i="3"/>
  <c r="G791" i="3"/>
  <c r="I791" i="3"/>
  <c r="G778" i="3"/>
  <c r="I778" i="3"/>
  <c r="G793" i="3"/>
  <c r="I793" i="3"/>
  <c r="H789" i="3"/>
  <c r="G781" i="3"/>
  <c r="I781" i="3"/>
  <c r="G780" i="3"/>
  <c r="I780" i="3"/>
  <c r="H776" i="3"/>
  <c r="G757" i="3"/>
  <c r="G758" i="3" s="1"/>
  <c r="G730" i="3"/>
  <c r="G732" i="3" s="1"/>
  <c r="C4" i="3"/>
  <c r="H1040" i="3"/>
  <c r="H1042" i="3"/>
  <c r="H1052" i="3"/>
  <c r="E12" i="9" s="1"/>
  <c r="H1051" i="3"/>
  <c r="E11" i="9" s="1"/>
  <c r="H1050" i="3"/>
  <c r="E10" i="9" s="1"/>
  <c r="H1049" i="3"/>
  <c r="E9" i="9"/>
  <c r="H1048" i="3"/>
  <c r="E8" i="9" s="1"/>
  <c r="H1047" i="3"/>
  <c r="E7" i="9" s="1"/>
  <c r="H1046" i="3"/>
  <c r="H1045" i="3"/>
  <c r="H1044" i="3"/>
  <c r="H1043" i="3"/>
  <c r="E6" i="9" s="1"/>
  <c r="H1037" i="3"/>
  <c r="E32" i="10" s="1"/>
  <c r="H1036" i="3"/>
  <c r="E33" i="10" s="1"/>
  <c r="H1035" i="3"/>
  <c r="E31" i="10" s="1"/>
  <c r="H1034" i="3"/>
  <c r="E34" i="10" s="1"/>
  <c r="E35" i="10" s="1"/>
  <c r="H976" i="3"/>
  <c r="H975" i="3"/>
  <c r="H974" i="3"/>
  <c r="H973" i="3"/>
  <c r="H978" i="3" s="1"/>
  <c r="H972" i="3"/>
  <c r="G977" i="3"/>
  <c r="H966" i="3"/>
  <c r="H965" i="3"/>
  <c r="H964" i="3"/>
  <c r="H963" i="3"/>
  <c r="H962" i="3"/>
  <c r="H961" i="3"/>
  <c r="H948" i="3"/>
  <c r="H944" i="3"/>
  <c r="H946" i="3"/>
  <c r="H945" i="3"/>
  <c r="H943" i="3"/>
  <c r="H942" i="3"/>
  <c r="E8" i="18" s="1"/>
  <c r="F23" i="18" s="1"/>
  <c r="H941" i="3"/>
  <c r="H933" i="3"/>
  <c r="H932" i="3"/>
  <c r="H930" i="3"/>
  <c r="H929" i="3"/>
  <c r="H928" i="3"/>
  <c r="H927" i="3"/>
  <c r="H926" i="3"/>
  <c r="H925" i="3"/>
  <c r="H917" i="3"/>
  <c r="H916" i="3"/>
  <c r="H912" i="3"/>
  <c r="H914" i="3"/>
  <c r="H913" i="3"/>
  <c r="H911" i="3"/>
  <c r="H910" i="3"/>
  <c r="H909" i="3"/>
  <c r="H901" i="3"/>
  <c r="H899" i="3"/>
  <c r="H898" i="3"/>
  <c r="H897" i="3"/>
  <c r="H896" i="3"/>
  <c r="H895" i="3"/>
  <c r="H887" i="3"/>
  <c r="H885" i="3"/>
  <c r="H884" i="3"/>
  <c r="H883" i="3"/>
  <c r="H882" i="3"/>
  <c r="H881" i="3"/>
  <c r="H873" i="3"/>
  <c r="H871" i="3"/>
  <c r="H870" i="3"/>
  <c r="H869" i="3"/>
  <c r="H868" i="3"/>
  <c r="H867" i="3"/>
  <c r="E121" i="7" s="1"/>
  <c r="H866" i="3"/>
  <c r="H756" i="3"/>
  <c r="H755" i="3"/>
  <c r="H754" i="3"/>
  <c r="H753" i="3"/>
  <c r="H751" i="3"/>
  <c r="H750" i="3"/>
  <c r="H749" i="3"/>
  <c r="H748" i="3"/>
  <c r="H746" i="3"/>
  <c r="H745" i="3"/>
  <c r="H744" i="3"/>
  <c r="H740" i="3"/>
  <c r="E106" i="7" s="1"/>
  <c r="H743" i="3"/>
  <c r="H741" i="3"/>
  <c r="H739" i="3"/>
  <c r="H738" i="3"/>
  <c r="E103" i="7" s="1"/>
  <c r="H737" i="3"/>
  <c r="E102" i="7" s="1"/>
  <c r="H729" i="3"/>
  <c r="H727" i="3"/>
  <c r="H726" i="3"/>
  <c r="H721" i="3"/>
  <c r="H722" i="3"/>
  <c r="H719" i="3"/>
  <c r="H718" i="3"/>
  <c r="H717" i="3"/>
  <c r="H690" i="3"/>
  <c r="E92" i="7" s="1"/>
  <c r="H37" i="3"/>
  <c r="H345" i="3"/>
  <c r="H346" i="3"/>
  <c r="H351" i="3"/>
  <c r="E9" i="14" s="1"/>
  <c r="H352" i="3"/>
  <c r="E6" i="14" s="1"/>
  <c r="H353" i="3"/>
  <c r="E7" i="14" s="1"/>
  <c r="H350" i="3"/>
  <c r="E8" i="14" s="1"/>
  <c r="H349" i="3"/>
  <c r="H348" i="3"/>
  <c r="H397" i="3"/>
  <c r="H396" i="3"/>
  <c r="H395" i="3"/>
  <c r="D26" i="21" s="1"/>
  <c r="H394" i="3"/>
  <c r="H390" i="3"/>
  <c r="H389" i="3"/>
  <c r="H388" i="3"/>
  <c r="E37" i="7" s="1"/>
  <c r="E62" i="12" s="1"/>
  <c r="H387" i="3"/>
  <c r="H384" i="3"/>
  <c r="H383" i="3"/>
  <c r="H382" i="3"/>
  <c r="D24" i="21" s="1"/>
  <c r="H381" i="3"/>
  <c r="H378" i="3"/>
  <c r="H377" i="3"/>
  <c r="H376" i="3"/>
  <c r="E35" i="7" s="1"/>
  <c r="E60" i="12" s="1"/>
  <c r="H375" i="3"/>
  <c r="H372" i="3"/>
  <c r="H371" i="3"/>
  <c r="H370" i="3"/>
  <c r="D22" i="21" s="1"/>
  <c r="H369" i="3"/>
  <c r="H366" i="3"/>
  <c r="H365" i="3"/>
  <c r="H364" i="3"/>
  <c r="D21" i="21" s="1"/>
  <c r="H363" i="3"/>
  <c r="H360" i="3"/>
  <c r="H359" i="3"/>
  <c r="H358" i="3"/>
  <c r="D20" i="21" s="1"/>
  <c r="H357" i="3"/>
  <c r="H172" i="3"/>
  <c r="H171" i="3"/>
  <c r="H170" i="3"/>
  <c r="H169" i="3"/>
  <c r="H166" i="3"/>
  <c r="H167" i="3"/>
  <c r="H168" i="3"/>
  <c r="H162" i="3"/>
  <c r="E10" i="15" s="1"/>
  <c r="F10" i="15"/>
  <c r="H163" i="3"/>
  <c r="E11" i="15" s="1"/>
  <c r="F11" i="15"/>
  <c r="H164" i="3"/>
  <c r="E12" i="15" s="1"/>
  <c r="H165" i="3"/>
  <c r="E13" i="15" s="1"/>
  <c r="F13" i="15"/>
  <c r="H161" i="3"/>
  <c r="E9" i="15" s="1"/>
  <c r="H40" i="3"/>
  <c r="H39" i="3"/>
  <c r="H38" i="3"/>
  <c r="H33" i="3"/>
  <c r="H29" i="3"/>
  <c r="E20" i="7" s="1"/>
  <c r="H9" i="3"/>
  <c r="H13" i="3" s="1"/>
  <c r="E10" i="8" s="1"/>
  <c r="H18" i="3"/>
  <c r="H19" i="3"/>
  <c r="D17" i="21" s="1"/>
  <c r="H20" i="3"/>
  <c r="E31" i="7" s="1"/>
  <c r="H17" i="3"/>
  <c r="H10" i="3"/>
  <c r="H14" i="3" s="1"/>
  <c r="E11" i="8" s="1"/>
  <c r="H11" i="3"/>
  <c r="E7" i="7" s="1"/>
  <c r="E7" i="12" s="1"/>
  <c r="H12" i="3"/>
  <c r="E8" i="7" s="1"/>
  <c r="E8" i="12" s="1"/>
  <c r="E43" i="12" s="1"/>
  <c r="H855" i="3"/>
  <c r="H853" i="3"/>
  <c r="H852" i="3"/>
  <c r="H850" i="3"/>
  <c r="H849" i="3"/>
  <c r="H842" i="3"/>
  <c r="H840" i="3"/>
  <c r="H839" i="3"/>
  <c r="H837" i="3"/>
  <c r="E6" i="18" s="1"/>
  <c r="F21" i="18" s="1"/>
  <c r="H836" i="3"/>
  <c r="H829" i="3"/>
  <c r="H830" i="3" s="1"/>
  <c r="H827" i="3"/>
  <c r="H826" i="3"/>
  <c r="H824" i="3"/>
  <c r="H833" i="3" s="1"/>
  <c r="H823" i="3"/>
  <c r="H816" i="3"/>
  <c r="H814" i="3"/>
  <c r="H813" i="3"/>
  <c r="H811" i="3"/>
  <c r="H818" i="3" s="1"/>
  <c r="H810" i="3"/>
  <c r="H803" i="3"/>
  <c r="H801" i="3"/>
  <c r="H804" i="3" s="1"/>
  <c r="H800" i="3"/>
  <c r="H798" i="3"/>
  <c r="H807" i="3" s="1"/>
  <c r="H797" i="3"/>
  <c r="H790" i="3"/>
  <c r="H788" i="3"/>
  <c r="H787" i="3"/>
  <c r="H785" i="3"/>
  <c r="H784" i="3"/>
  <c r="H777" i="3"/>
  <c r="H775" i="3"/>
  <c r="H774" i="3"/>
  <c r="H773" i="3"/>
  <c r="H772" i="3"/>
  <c r="H771" i="3"/>
  <c r="H764" i="3"/>
  <c r="H763" i="3"/>
  <c r="H724" i="3"/>
  <c r="H712" i="3"/>
  <c r="E111" i="7" s="1"/>
  <c r="H711" i="3"/>
  <c r="E10" i="13" s="1"/>
  <c r="H710" i="3"/>
  <c r="E108" i="7" s="1"/>
  <c r="H704" i="3"/>
  <c r="H705" i="3"/>
  <c r="E12" i="13" s="1"/>
  <c r="H706" i="3"/>
  <c r="H701" i="3"/>
  <c r="H700" i="3"/>
  <c r="E99" i="7" s="1"/>
  <c r="H699" i="3"/>
  <c r="H698" i="3"/>
  <c r="E100" i="7" s="1"/>
  <c r="H697" i="3"/>
  <c r="E9" i="13" s="1"/>
  <c r="H696" i="3"/>
  <c r="E95" i="7" s="1"/>
  <c r="H684" i="3"/>
  <c r="H682" i="3"/>
  <c r="H678" i="3"/>
  <c r="E86" i="7" s="1"/>
  <c r="H677" i="3"/>
  <c r="E85" i="7" s="1"/>
  <c r="H665" i="3"/>
  <c r="E81" i="7" s="1"/>
  <c r="H664" i="3"/>
  <c r="E80" i="7" s="1"/>
  <c r="H663" i="3"/>
  <c r="H662" i="3"/>
  <c r="H661" i="3"/>
  <c r="H660" i="3"/>
  <c r="H659" i="3"/>
  <c r="H658" i="3"/>
  <c r="H657" i="3"/>
  <c r="E79" i="7" s="1"/>
  <c r="H656" i="3"/>
  <c r="E78" i="7" s="1"/>
  <c r="H655" i="3"/>
  <c r="E77" i="7" s="1"/>
  <c r="G936" i="3"/>
  <c r="G935" i="3"/>
  <c r="G920" i="3"/>
  <c r="G906" i="3"/>
  <c r="G904" i="3"/>
  <c r="G903" i="3"/>
  <c r="G846" i="3"/>
  <c r="G844" i="3"/>
  <c r="G831" i="3"/>
  <c r="G820" i="3"/>
  <c r="G818" i="3"/>
  <c r="G807" i="3"/>
  <c r="G805" i="3"/>
  <c r="G794" i="3"/>
  <c r="G792" i="3"/>
  <c r="G779" i="3"/>
  <c r="G670" i="3"/>
  <c r="G765" i="3" s="1"/>
  <c r="G766" i="3" s="1"/>
  <c r="G347" i="3"/>
  <c r="G22" i="3"/>
  <c r="G21" i="3"/>
  <c r="G762" i="3"/>
  <c r="I831" i="3"/>
  <c r="F3" i="15"/>
  <c r="E3" i="15"/>
  <c r="F3" i="14"/>
  <c r="E3" i="14"/>
  <c r="F3" i="13"/>
  <c r="E3" i="13"/>
  <c r="F3" i="12"/>
  <c r="E3" i="12"/>
  <c r="F3" i="11"/>
  <c r="F22" i="10"/>
  <c r="E22" i="10"/>
  <c r="F77" i="7"/>
  <c r="F78" i="7"/>
  <c r="F79" i="7"/>
  <c r="F80" i="7"/>
  <c r="F81" i="7"/>
  <c r="F13" i="18"/>
  <c r="F12" i="18"/>
  <c r="F6" i="18"/>
  <c r="F7" i="18"/>
  <c r="F8" i="18"/>
  <c r="C3" i="3"/>
  <c r="G2" i="11" s="1"/>
  <c r="I670" i="3"/>
  <c r="I671" i="3" s="1"/>
  <c r="F6" i="13" s="1"/>
  <c r="F17" i="13" s="1"/>
  <c r="F12" i="15"/>
  <c r="F8" i="15"/>
  <c r="B8" i="12"/>
  <c r="B7" i="12"/>
  <c r="W16" i="11"/>
  <c r="X16" i="11" s="1"/>
  <c r="U16" i="11"/>
  <c r="V16" i="11" s="1"/>
  <c r="S16" i="11"/>
  <c r="T16" i="11" s="1"/>
  <c r="Q16" i="11"/>
  <c r="R16" i="11" s="1"/>
  <c r="O16" i="11"/>
  <c r="P16" i="11" s="1"/>
  <c r="W19" i="11"/>
  <c r="X19" i="11" s="1"/>
  <c r="W18" i="11"/>
  <c r="X18" i="11" s="1"/>
  <c r="W17" i="11"/>
  <c r="X17" i="11" s="1"/>
  <c r="U19" i="11"/>
  <c r="V19" i="11" s="1"/>
  <c r="U18" i="11"/>
  <c r="V18" i="11" s="1"/>
  <c r="U17" i="11"/>
  <c r="S17" i="11"/>
  <c r="T17" i="11" s="1"/>
  <c r="S19" i="11"/>
  <c r="T19" i="11" s="1"/>
  <c r="S18" i="11"/>
  <c r="T18" i="11" s="1"/>
  <c r="Q19" i="11"/>
  <c r="R19" i="11" s="1"/>
  <c r="Q18" i="11"/>
  <c r="R18" i="11" s="1"/>
  <c r="Q17" i="11"/>
  <c r="O19" i="11"/>
  <c r="P19" i="11" s="1"/>
  <c r="O18" i="11"/>
  <c r="P18" i="11" s="1"/>
  <c r="O17" i="11"/>
  <c r="X14" i="11"/>
  <c r="X15" i="11" s="1"/>
  <c r="V11" i="11"/>
  <c r="V14" i="11" s="1"/>
  <c r="V15" i="11" s="1"/>
  <c r="T11" i="11"/>
  <c r="T14" i="11" s="1"/>
  <c r="T15" i="11" s="1"/>
  <c r="W9" i="11"/>
  <c r="U9" i="11"/>
  <c r="V9" i="11" s="1"/>
  <c r="S9" i="11"/>
  <c r="T9" i="11" s="1"/>
  <c r="Q9" i="11"/>
  <c r="R9" i="11" s="1"/>
  <c r="O9" i="11"/>
  <c r="P9" i="11" s="1"/>
  <c r="M9" i="11"/>
  <c r="N9" i="11" s="1"/>
  <c r="W8" i="11"/>
  <c r="S8" i="11"/>
  <c r="O8" i="11"/>
  <c r="P8" i="11" s="1"/>
  <c r="M8" i="11"/>
  <c r="N8" i="11" s="1"/>
  <c r="X7" i="11"/>
  <c r="V7" i="11"/>
  <c r="T7" i="11"/>
  <c r="R7" i="11"/>
  <c r="P7" i="11"/>
  <c r="N7" i="11"/>
  <c r="L7" i="11"/>
  <c r="W7" i="11"/>
  <c r="U7" i="11"/>
  <c r="S7" i="11"/>
  <c r="Q7" i="11"/>
  <c r="O7" i="11"/>
  <c r="M7" i="11"/>
  <c r="W6" i="11"/>
  <c r="X6" i="11" s="1"/>
  <c r="U6" i="11"/>
  <c r="V6" i="11" s="1"/>
  <c r="S6" i="11"/>
  <c r="T6" i="11" s="1"/>
  <c r="Q6" i="11"/>
  <c r="R6" i="11" s="1"/>
  <c r="O6" i="11"/>
  <c r="P6" i="11" s="1"/>
  <c r="M6" i="11"/>
  <c r="N6" i="11" s="1"/>
  <c r="M16" i="11"/>
  <c r="N16" i="11" s="1"/>
  <c r="K16" i="11"/>
  <c r="L16" i="11" s="1"/>
  <c r="M19" i="11"/>
  <c r="N19" i="11" s="1"/>
  <c r="M18" i="11"/>
  <c r="N18" i="11" s="1"/>
  <c r="M17" i="11"/>
  <c r="N17" i="11" s="1"/>
  <c r="K19" i="11"/>
  <c r="L19" i="11" s="1"/>
  <c r="K18" i="11"/>
  <c r="L18" i="11" s="1"/>
  <c r="K17" i="11"/>
  <c r="L17" i="11" s="1"/>
  <c r="K9" i="11"/>
  <c r="L9" i="11" s="1"/>
  <c r="K8" i="11"/>
  <c r="L8" i="11" s="1"/>
  <c r="K7" i="11"/>
  <c r="K6" i="11"/>
  <c r="L6" i="11" s="1"/>
  <c r="I19" i="11"/>
  <c r="J19" i="11" s="1"/>
  <c r="I18" i="11"/>
  <c r="J18" i="11" s="1"/>
  <c r="I17" i="11"/>
  <c r="I16" i="11"/>
  <c r="J16" i="11" s="1"/>
  <c r="Q64" i="6"/>
  <c r="L12" i="11" s="1"/>
  <c r="Q65" i="6"/>
  <c r="N12" i="11" s="1"/>
  <c r="Q66" i="6"/>
  <c r="P12" i="11" s="1"/>
  <c r="Q67" i="6"/>
  <c r="R12" i="11" s="1"/>
  <c r="Q70" i="6"/>
  <c r="X12" i="11" s="1"/>
  <c r="I62" i="6"/>
  <c r="G12" i="11" s="1"/>
  <c r="I65" i="6"/>
  <c r="M12" i="11" s="1"/>
  <c r="Q13" i="11"/>
  <c r="I70" i="6"/>
  <c r="W12" i="11" s="1"/>
  <c r="W13" i="11"/>
  <c r="I9" i="11"/>
  <c r="J9" i="11" s="1"/>
  <c r="J7" i="11"/>
  <c r="H7" i="11"/>
  <c r="I7" i="11"/>
  <c r="I6" i="11"/>
  <c r="J6" i="11" s="1"/>
  <c r="G6" i="11"/>
  <c r="H6" i="11" s="1"/>
  <c r="G19" i="11"/>
  <c r="H19" i="11" s="1"/>
  <c r="G18" i="11"/>
  <c r="H18" i="11" s="1"/>
  <c r="G17" i="11"/>
  <c r="H17" i="11" s="1"/>
  <c r="G16" i="11"/>
  <c r="H16" i="11" s="1"/>
  <c r="G9" i="11"/>
  <c r="H9" i="11" s="1"/>
  <c r="G8" i="11"/>
  <c r="H8" i="11" s="1"/>
  <c r="F7" i="11"/>
  <c r="E7" i="11"/>
  <c r="E9" i="11"/>
  <c r="F9" i="11" s="1"/>
  <c r="F10" i="11" s="1"/>
  <c r="X9" i="10"/>
  <c r="X8" i="10"/>
  <c r="X7" i="10"/>
  <c r="X6" i="10"/>
  <c r="W9" i="10"/>
  <c r="W8" i="10"/>
  <c r="W7" i="10"/>
  <c r="W6" i="10"/>
  <c r="V9" i="10"/>
  <c r="V8" i="10"/>
  <c r="V7" i="10"/>
  <c r="V6" i="10"/>
  <c r="U8" i="10"/>
  <c r="U7" i="10"/>
  <c r="U6" i="10"/>
  <c r="T9" i="10"/>
  <c r="T8" i="10"/>
  <c r="T7" i="10"/>
  <c r="T6" i="10"/>
  <c r="S8" i="10"/>
  <c r="S7" i="10"/>
  <c r="S6" i="10"/>
  <c r="R9" i="10"/>
  <c r="R8" i="10"/>
  <c r="R7" i="10"/>
  <c r="R6" i="10"/>
  <c r="Q8" i="10"/>
  <c r="Q7" i="10"/>
  <c r="Q6" i="10"/>
  <c r="P9" i="10"/>
  <c r="P8" i="10"/>
  <c r="P7" i="10"/>
  <c r="P6" i="10"/>
  <c r="O6" i="10"/>
  <c r="O8" i="10"/>
  <c r="O7" i="10"/>
  <c r="N9" i="10"/>
  <c r="N8" i="10"/>
  <c r="N7" i="10"/>
  <c r="N6" i="10"/>
  <c r="M8" i="10"/>
  <c r="M7" i="10"/>
  <c r="M6" i="10"/>
  <c r="L9" i="10"/>
  <c r="L8" i="10"/>
  <c r="L7" i="10"/>
  <c r="L6" i="10"/>
  <c r="K8" i="10"/>
  <c r="K7" i="10"/>
  <c r="K6" i="10"/>
  <c r="J9" i="10"/>
  <c r="J8" i="10"/>
  <c r="J7" i="10"/>
  <c r="J6" i="10"/>
  <c r="I8" i="10"/>
  <c r="I7" i="10"/>
  <c r="I6" i="10"/>
  <c r="H9" i="10"/>
  <c r="H8" i="10"/>
  <c r="H7" i="10"/>
  <c r="H6" i="10"/>
  <c r="G8" i="10"/>
  <c r="G7" i="10"/>
  <c r="G6" i="10"/>
  <c r="F9" i="10"/>
  <c r="F8" i="10"/>
  <c r="F7" i="10"/>
  <c r="F6" i="10"/>
  <c r="E8" i="10"/>
  <c r="E7" i="10"/>
  <c r="E6" i="10"/>
  <c r="C83" i="6"/>
  <c r="G5" i="10" s="1"/>
  <c r="H5" i="10" s="1"/>
  <c r="C84" i="6"/>
  <c r="I5" i="10" s="1"/>
  <c r="J5" i="10" s="1"/>
  <c r="C85" i="6"/>
  <c r="K5" i="10" s="1"/>
  <c r="C86" i="6"/>
  <c r="M5" i="10" s="1"/>
  <c r="N5" i="10" s="1"/>
  <c r="C87" i="6"/>
  <c r="O5" i="10" s="1"/>
  <c r="P5" i="10" s="1"/>
  <c r="C88" i="6"/>
  <c r="Q5" i="10" s="1"/>
  <c r="R5" i="10" s="1"/>
  <c r="C89" i="6"/>
  <c r="S5" i="10" s="1"/>
  <c r="T5" i="10" s="1"/>
  <c r="C90" i="6"/>
  <c r="U5" i="10" s="1"/>
  <c r="V5" i="10" s="1"/>
  <c r="C91" i="6"/>
  <c r="W5" i="10" s="1"/>
  <c r="X5" i="10" s="1"/>
  <c r="C82" i="6"/>
  <c r="E5" i="10" s="1"/>
  <c r="F5" i="10" s="1"/>
  <c r="C62" i="6"/>
  <c r="K62" i="6" s="1"/>
  <c r="C63" i="6"/>
  <c r="K63" i="6" s="1"/>
  <c r="C64" i="6"/>
  <c r="K64" i="6" s="1"/>
  <c r="C65" i="6"/>
  <c r="K65" i="6" s="1"/>
  <c r="C66" i="6"/>
  <c r="C67" i="6"/>
  <c r="K67" i="6" s="1"/>
  <c r="C68" i="6"/>
  <c r="K68" i="6" s="1"/>
  <c r="C69" i="6"/>
  <c r="K69" i="6" s="1"/>
  <c r="C70" i="6"/>
  <c r="K70" i="6" s="1"/>
  <c r="C61" i="6"/>
  <c r="K61" i="6" s="1"/>
  <c r="L27" i="5"/>
  <c r="I1067" i="3" s="1"/>
  <c r="K27" i="5"/>
  <c r="I1066" i="3" s="1"/>
  <c r="J27" i="5"/>
  <c r="I27" i="5"/>
  <c r="H27" i="5"/>
  <c r="G27" i="5"/>
  <c r="K27" i="4"/>
  <c r="I1059" i="3" s="1"/>
  <c r="J27" i="4"/>
  <c r="I1058" i="3" s="1"/>
  <c r="I27" i="4"/>
  <c r="H27" i="4"/>
  <c r="G27" i="4"/>
  <c r="F27" i="4"/>
  <c r="F31" i="10"/>
  <c r="F32" i="10"/>
  <c r="F33" i="10"/>
  <c r="F34" i="10"/>
  <c r="A2" i="18"/>
  <c r="O35" i="6"/>
  <c r="I689" i="3" s="1"/>
  <c r="P55" i="6"/>
  <c r="N55" i="6"/>
  <c r="M55" i="6"/>
  <c r="K55" i="6"/>
  <c r="L55" i="6" s="1"/>
  <c r="I690" i="3"/>
  <c r="F36" i="13" s="1"/>
  <c r="E19" i="11"/>
  <c r="F19" i="11" s="1"/>
  <c r="E18" i="11"/>
  <c r="F18" i="11" s="1"/>
  <c r="E17" i="11"/>
  <c r="F17" i="11" s="1"/>
  <c r="E16" i="11"/>
  <c r="F16" i="11" s="1"/>
  <c r="E6" i="11"/>
  <c r="F6" i="11" s="1"/>
  <c r="L5" i="10"/>
  <c r="F14" i="10"/>
  <c r="F13" i="10"/>
  <c r="F63" i="6"/>
  <c r="I11" i="11" s="1"/>
  <c r="I14" i="11" s="1"/>
  <c r="D17" i="6"/>
  <c r="F10" i="6"/>
  <c r="F12" i="6"/>
  <c r="F14" i="6"/>
  <c r="F16" i="6"/>
  <c r="O71" i="6"/>
  <c r="G71" i="6"/>
  <c r="F70" i="6"/>
  <c r="W11" i="11" s="1"/>
  <c r="W14" i="11" s="1"/>
  <c r="F69" i="6"/>
  <c r="U11" i="11" s="1"/>
  <c r="U14" i="11" s="1"/>
  <c r="F68" i="6"/>
  <c r="S11" i="11" s="1"/>
  <c r="S14" i="11" s="1"/>
  <c r="F67" i="6"/>
  <c r="Q11" i="11" s="1"/>
  <c r="Q14" i="11" s="1"/>
  <c r="F66" i="6"/>
  <c r="O11" i="11" s="1"/>
  <c r="O14" i="11" s="1"/>
  <c r="F65" i="6"/>
  <c r="M11" i="11" s="1"/>
  <c r="M14" i="11" s="1"/>
  <c r="F64" i="6"/>
  <c r="K11" i="11" s="1"/>
  <c r="K14" i="11" s="1"/>
  <c r="N62" i="6"/>
  <c r="H11" i="11" s="1"/>
  <c r="H14" i="11" s="1"/>
  <c r="F62" i="6"/>
  <c r="G11" i="11" s="1"/>
  <c r="G14" i="11" s="1"/>
  <c r="N61" i="6"/>
  <c r="F11" i="11" s="1"/>
  <c r="F14" i="11" s="1"/>
  <c r="F61" i="6"/>
  <c r="E11" i="11" s="1"/>
  <c r="E14" i="11" s="1"/>
  <c r="G55" i="6"/>
  <c r="F55" i="6"/>
  <c r="C55" i="6"/>
  <c r="D55" i="6" s="1"/>
  <c r="H688" i="3"/>
  <c r="I688" i="3" s="1"/>
  <c r="F89" i="7" s="1"/>
  <c r="F7" i="6"/>
  <c r="F15" i="10" s="1"/>
  <c r="F9" i="14"/>
  <c r="F8" i="14"/>
  <c r="F7" i="14"/>
  <c r="F6" i="14"/>
  <c r="F5" i="14"/>
  <c r="B100" i="7"/>
  <c r="B98" i="7"/>
  <c r="B96" i="7"/>
  <c r="B95" i="7"/>
  <c r="F23" i="7"/>
  <c r="F22" i="7"/>
  <c r="F21" i="7"/>
  <c r="F20" i="7"/>
  <c r="F22" i="8"/>
  <c r="F21" i="8"/>
  <c r="F14" i="8"/>
  <c r="F13" i="8"/>
  <c r="F26" i="7"/>
  <c r="F24" i="8" s="1"/>
  <c r="F12" i="13"/>
  <c r="F9" i="13"/>
  <c r="F7" i="13"/>
  <c r="F37" i="13"/>
  <c r="F24" i="7"/>
  <c r="F16" i="8" s="1"/>
  <c r="F25" i="7"/>
  <c r="F17" i="8"/>
  <c r="F38" i="7"/>
  <c r="F63" i="12" s="1"/>
  <c r="F31" i="7"/>
  <c r="F56" i="12" s="1"/>
  <c r="F32" i="7"/>
  <c r="F57" i="12" s="1"/>
  <c r="F33" i="7"/>
  <c r="F58" i="12" s="1"/>
  <c r="F34" i="7"/>
  <c r="F59" i="12" s="1"/>
  <c r="F35" i="7"/>
  <c r="F60" i="12" s="1"/>
  <c r="F36" i="7"/>
  <c r="F61" i="12" s="1"/>
  <c r="F37" i="7"/>
  <c r="F62" i="12" s="1"/>
  <c r="F7" i="7"/>
  <c r="F8" i="8" s="1"/>
  <c r="F15" i="7"/>
  <c r="F15" i="12" s="1"/>
  <c r="F16" i="7"/>
  <c r="F16" i="12" s="1"/>
  <c r="F17" i="7"/>
  <c r="F17" i="12" s="1"/>
  <c r="I13" i="3"/>
  <c r="F10" i="8"/>
  <c r="I14" i="3"/>
  <c r="F11" i="8" s="1"/>
  <c r="I22" i="3"/>
  <c r="F34" i="8" s="1"/>
  <c r="I21" i="3"/>
  <c r="F33" i="8" s="1"/>
  <c r="F118" i="7"/>
  <c r="F119" i="7"/>
  <c r="F120" i="7"/>
  <c r="F121" i="7"/>
  <c r="F122" i="7"/>
  <c r="F85" i="7"/>
  <c r="F86" i="7"/>
  <c r="I920" i="3"/>
  <c r="B93" i="7"/>
  <c r="B90" i="7"/>
  <c r="B89" i="7"/>
  <c r="B85" i="7"/>
  <c r="C31" i="7"/>
  <c r="C30" i="7"/>
  <c r="C8" i="7"/>
  <c r="C7" i="7"/>
  <c r="B30" i="7"/>
  <c r="B31" i="7"/>
  <c r="B8" i="7"/>
  <c r="I779" i="3"/>
  <c r="I792" i="3"/>
  <c r="I794" i="3"/>
  <c r="I805" i="3"/>
  <c r="I807" i="3"/>
  <c r="I818" i="3"/>
  <c r="I820" i="3"/>
  <c r="I844" i="3"/>
  <c r="I846" i="3"/>
  <c r="I903" i="3"/>
  <c r="I904" i="3"/>
  <c r="I906" i="3"/>
  <c r="I935" i="3"/>
  <c r="I936" i="3"/>
  <c r="F9" i="15"/>
  <c r="X8" i="11"/>
  <c r="E50" i="8"/>
  <c r="F50" i="8"/>
  <c r="H1007" i="3"/>
  <c r="I649" i="3"/>
  <c r="F41" i="10" s="1"/>
  <c r="G999" i="3"/>
  <c r="G980" i="3"/>
  <c r="G1028" i="3" s="1"/>
  <c r="H892" i="3"/>
  <c r="H617" i="3"/>
  <c r="V16" i="15"/>
  <c r="X17" i="15"/>
  <c r="H998" i="3"/>
  <c r="F8" i="12"/>
  <c r="F43" i="12" s="1"/>
  <c r="G759" i="3"/>
  <c r="G523" i="3"/>
  <c r="E9" i="8"/>
  <c r="E21" i="8"/>
  <c r="E23" i="8" s="1"/>
  <c r="E38" i="13"/>
  <c r="R17" i="15"/>
  <c r="P17" i="15"/>
  <c r="T17" i="15"/>
  <c r="E23" i="7"/>
  <c r="E22" i="8"/>
  <c r="I647" i="3"/>
  <c r="H596" i="3"/>
  <c r="J15" i="15"/>
  <c r="H991" i="3"/>
  <c r="H999" i="3" s="1"/>
  <c r="X16" i="15"/>
  <c r="X15" i="15"/>
  <c r="I732" i="3"/>
  <c r="I525" i="3"/>
  <c r="F38" i="10" s="1"/>
  <c r="C3" i="7"/>
  <c r="F27" i="7" s="1"/>
  <c r="F25" i="8" s="1"/>
  <c r="E89" i="7"/>
  <c r="G524" i="3"/>
  <c r="Z15" i="15"/>
  <c r="Y17" i="15"/>
  <c r="Y16" i="15"/>
  <c r="E55" i="6"/>
  <c r="K35" i="6"/>
  <c r="R8" i="11"/>
  <c r="Q10" i="11"/>
  <c r="V8" i="11"/>
  <c r="E17" i="6"/>
  <c r="F15" i="6"/>
  <c r="F17" i="6" s="1"/>
  <c r="H691" i="3" s="1"/>
  <c r="F13" i="6"/>
  <c r="E118" i="7"/>
  <c r="H806" i="3"/>
  <c r="H497" i="3"/>
  <c r="H571" i="3"/>
  <c r="X9" i="11"/>
  <c r="G647" i="3"/>
  <c r="O10" i="11"/>
  <c r="E11" i="13"/>
  <c r="H474" i="3"/>
  <c r="P15" i="15"/>
  <c r="J17" i="11"/>
  <c r="Q62" i="6"/>
  <c r="H12" i="11" s="1"/>
  <c r="O55" i="6"/>
  <c r="H55" i="6"/>
  <c r="J65" i="6"/>
  <c r="M13" i="11" s="1"/>
  <c r="H15" i="15"/>
  <c r="E21" i="7"/>
  <c r="E14" i="8"/>
  <c r="K16" i="15"/>
  <c r="I8" i="11"/>
  <c r="I10" i="11" s="1"/>
  <c r="F9" i="6"/>
  <c r="R17" i="11"/>
  <c r="V17" i="11"/>
  <c r="E5" i="9"/>
  <c r="G649" i="3"/>
  <c r="H594" i="3"/>
  <c r="G35" i="6"/>
  <c r="E24" i="10" s="1"/>
  <c r="C2" i="13"/>
  <c r="C2" i="15" s="1"/>
  <c r="C2" i="18" s="1"/>
  <c r="E2" i="10"/>
  <c r="K66" i="6"/>
  <c r="P17" i="11"/>
  <c r="F7" i="12"/>
  <c r="H905" i="3"/>
  <c r="H903" i="3"/>
  <c r="W17" i="15"/>
  <c r="G646" i="3"/>
  <c r="U17" i="15"/>
  <c r="H1014" i="3"/>
  <c r="H1015" i="3" s="1"/>
  <c r="I61" i="6"/>
  <c r="Q61" i="6"/>
  <c r="F12" i="11" s="1"/>
  <c r="I64" i="6"/>
  <c r="K12" i="11" s="1"/>
  <c r="H518" i="3"/>
  <c r="G1015" i="3"/>
  <c r="G1030" i="3"/>
  <c r="E4" i="18" l="1"/>
  <c r="E23" i="10"/>
  <c r="G10" i="10"/>
  <c r="E36" i="13"/>
  <c r="G10" i="11"/>
  <c r="K20" i="11"/>
  <c r="N10" i="11"/>
  <c r="F92" i="7"/>
  <c r="W15" i="11"/>
  <c r="H977" i="3"/>
  <c r="H832" i="3"/>
  <c r="H791" i="3"/>
  <c r="H757" i="3"/>
  <c r="H759" i="3" s="1"/>
  <c r="H758" i="3"/>
  <c r="H641" i="3"/>
  <c r="H595" i="3"/>
  <c r="H573" i="3"/>
  <c r="H549" i="3"/>
  <c r="H520" i="3"/>
  <c r="H522" i="3"/>
  <c r="E36" i="10" s="1"/>
  <c r="K15" i="15"/>
  <c r="Y15" i="15"/>
  <c r="H59" i="3"/>
  <c r="H1053" i="3" s="1"/>
  <c r="E13" i="9" s="1"/>
  <c r="M17" i="15"/>
  <c r="E9" i="21"/>
  <c r="C2" i="12"/>
  <c r="C2" i="6"/>
  <c r="F35" i="10"/>
  <c r="F10" i="10"/>
  <c r="H919" i="3"/>
  <c r="H778" i="3"/>
  <c r="G17" i="15"/>
  <c r="H22" i="3"/>
  <c r="E34" i="8" s="1"/>
  <c r="D18" i="21"/>
  <c r="H10" i="10"/>
  <c r="H10" i="11"/>
  <c r="I15" i="15"/>
  <c r="H642" i="3"/>
  <c r="G671" i="3"/>
  <c r="G672" i="3" s="1"/>
  <c r="H856" i="3"/>
  <c r="E16" i="9"/>
  <c r="F19" i="9" s="1"/>
  <c r="F16" i="9"/>
  <c r="W15" i="15"/>
  <c r="L15" i="15"/>
  <c r="H550" i="3"/>
  <c r="U15" i="15"/>
  <c r="J16" i="15"/>
  <c r="I980" i="3"/>
  <c r="I1028" i="3" s="1"/>
  <c r="H519" i="3"/>
  <c r="E96" i="7"/>
  <c r="H844" i="3"/>
  <c r="H472" i="3"/>
  <c r="J8" i="11"/>
  <c r="J10" i="11" s="1"/>
  <c r="X10" i="11"/>
  <c r="E10" i="11"/>
  <c r="N15" i="15"/>
  <c r="H831" i="3"/>
  <c r="Q15" i="11"/>
  <c r="W20" i="11"/>
  <c r="H794" i="3"/>
  <c r="H889" i="3"/>
  <c r="H921" i="3"/>
  <c r="H951" i="3"/>
  <c r="E17" i="9"/>
  <c r="I16" i="15"/>
  <c r="E33" i="18"/>
  <c r="K17" i="15"/>
  <c r="K18" i="15" s="1"/>
  <c r="L10" i="10"/>
  <c r="W10" i="10"/>
  <c r="G954" i="3"/>
  <c r="M15" i="15"/>
  <c r="M16" i="15"/>
  <c r="X20" i="11"/>
  <c r="M10" i="11"/>
  <c r="I954" i="3"/>
  <c r="F23" i="8"/>
  <c r="F26" i="8" s="1"/>
  <c r="J10" i="10"/>
  <c r="R10" i="10"/>
  <c r="W10" i="11"/>
  <c r="H817" i="3"/>
  <c r="D23" i="21"/>
  <c r="O16" i="15"/>
  <c r="U16" i="15"/>
  <c r="I20" i="11"/>
  <c r="I21" i="11" s="1"/>
  <c r="H793" i="3"/>
  <c r="H979" i="3"/>
  <c r="G731" i="3"/>
  <c r="G760" i="3" s="1"/>
  <c r="I765" i="3"/>
  <c r="F114" i="7" s="1"/>
  <c r="F115" i="7" s="1"/>
  <c r="N20" i="11"/>
  <c r="N21" i="11" s="1"/>
  <c r="N22" i="11" s="1"/>
  <c r="R10" i="11"/>
  <c r="H792" i="3"/>
  <c r="H495" i="3"/>
  <c r="H524" i="3" s="1"/>
  <c r="J17" i="15"/>
  <c r="J18" i="15" s="1"/>
  <c r="H619" i="3"/>
  <c r="I523" i="3"/>
  <c r="I1015" i="3"/>
  <c r="S20" i="11"/>
  <c r="H523" i="3"/>
  <c r="G650" i="3"/>
  <c r="C71" i="6"/>
  <c r="D71" i="6" s="1"/>
  <c r="E13" i="8"/>
  <c r="H805" i="3"/>
  <c r="U10" i="11"/>
  <c r="X18" i="15"/>
  <c r="E120" i="7"/>
  <c r="F15" i="8"/>
  <c r="F19" i="8" s="1"/>
  <c r="E109" i="7"/>
  <c r="D36" i="21"/>
  <c r="H888" i="3"/>
  <c r="H969" i="3"/>
  <c r="H891" i="3"/>
  <c r="H496" i="3"/>
  <c r="I17" i="15"/>
  <c r="S17" i="15"/>
  <c r="T20" i="15" s="1"/>
  <c r="P16" i="15"/>
  <c r="P18" i="15" s="1"/>
  <c r="Z17" i="15"/>
  <c r="Z20" i="15"/>
  <c r="R20" i="11"/>
  <c r="G15" i="11"/>
  <c r="G1026" i="3"/>
  <c r="H874" i="3"/>
  <c r="H878" i="3"/>
  <c r="H877" i="3"/>
  <c r="H17" i="15"/>
  <c r="E26" i="8"/>
  <c r="E27" i="8"/>
  <c r="G1016" i="3"/>
  <c r="G1017" i="3" s="1"/>
  <c r="G1018" i="3" s="1"/>
  <c r="G1054" i="3"/>
  <c r="G1029" i="3"/>
  <c r="H618" i="3"/>
  <c r="F18" i="8"/>
  <c r="V10" i="11"/>
  <c r="E7" i="18"/>
  <c r="F22" i="18" s="1"/>
  <c r="H857" i="3"/>
  <c r="G526" i="3"/>
  <c r="H731" i="3"/>
  <c r="H760" i="3" s="1"/>
  <c r="I672" i="3"/>
  <c r="F76" i="7"/>
  <c r="F39" i="8" s="1"/>
  <c r="H820" i="3"/>
  <c r="H819" i="3"/>
  <c r="H21" i="3"/>
  <c r="E33" i="8" s="1"/>
  <c r="G862" i="3"/>
  <c r="H732" i="3"/>
  <c r="C2" i="14"/>
  <c r="H875" i="3"/>
  <c r="I691" i="3"/>
  <c r="E34" i="21"/>
  <c r="I18" i="15"/>
  <c r="H859" i="3"/>
  <c r="I955" i="3"/>
  <c r="V10" i="10"/>
  <c r="P10" i="11"/>
  <c r="E98" i="7"/>
  <c r="E37" i="13"/>
  <c r="E32" i="8"/>
  <c r="E56" i="12"/>
  <c r="H953" i="3"/>
  <c r="F30" i="13"/>
  <c r="F43" i="13" s="1"/>
  <c r="F97" i="7"/>
  <c r="O15" i="15"/>
  <c r="E30" i="7"/>
  <c r="E15" i="15"/>
  <c r="D19" i="21"/>
  <c r="E5" i="14"/>
  <c r="H981" i="3"/>
  <c r="E34" i="7"/>
  <c r="E59" i="12" s="1"/>
  <c r="H967" i="3"/>
  <c r="L10" i="11"/>
  <c r="K71" i="6"/>
  <c r="M71" i="6" s="1"/>
  <c r="M20" i="11"/>
  <c r="M21" i="11" s="1"/>
  <c r="T8" i="11"/>
  <c r="T10" i="11" s="1"/>
  <c r="S10" i="11"/>
  <c r="F17" i="15"/>
  <c r="H846" i="3"/>
  <c r="H843" i="3"/>
  <c r="D25" i="21"/>
  <c r="E39" i="13"/>
  <c r="E105" i="7"/>
  <c r="H876" i="3"/>
  <c r="H902" i="3"/>
  <c r="H904" i="3"/>
  <c r="I758" i="3"/>
  <c r="I760" i="3" s="1"/>
  <c r="I861" i="3" s="1"/>
  <c r="I759" i="3"/>
  <c r="H428" i="3"/>
  <c r="H451" i="3"/>
  <c r="H450" i="3"/>
  <c r="H525" i="3" s="1"/>
  <c r="E38" i="10" s="1"/>
  <c r="H645" i="3"/>
  <c r="E37" i="10" s="1"/>
  <c r="H640" i="3"/>
  <c r="H647" i="3" s="1"/>
  <c r="R15" i="15"/>
  <c r="H950" i="3"/>
  <c r="H572" i="3"/>
  <c r="Z16" i="15"/>
  <c r="Z18" i="15" s="1"/>
  <c r="O20" i="11"/>
  <c r="O21" i="11" s="1"/>
  <c r="T20" i="11"/>
  <c r="T21" i="11" s="1"/>
  <c r="T22" i="11" s="1"/>
  <c r="F20" i="11"/>
  <c r="F21" i="11" s="1"/>
  <c r="X20" i="15"/>
  <c r="H949" i="3"/>
  <c r="E15" i="8"/>
  <c r="I15" i="11"/>
  <c r="T10" i="10"/>
  <c r="X10" i="10"/>
  <c r="K10" i="11"/>
  <c r="K21" i="11" s="1"/>
  <c r="H779" i="3"/>
  <c r="H845" i="3"/>
  <c r="H347" i="3"/>
  <c r="S15" i="15"/>
  <c r="S18" i="15" s="1"/>
  <c r="V17" i="15"/>
  <c r="V20" i="15" s="1"/>
  <c r="G981" i="3"/>
  <c r="I524" i="3"/>
  <c r="I526" i="3"/>
  <c r="F40" i="10" s="1"/>
  <c r="I648" i="3"/>
  <c r="F39" i="10" s="1"/>
  <c r="F42" i="10" s="1"/>
  <c r="F10" i="18" s="1"/>
  <c r="F27" i="18" s="1"/>
  <c r="I957" i="3"/>
  <c r="I860" i="3"/>
  <c r="N10" i="10"/>
  <c r="G20" i="11"/>
  <c r="G21" i="11" s="1"/>
  <c r="Q20" i="11"/>
  <c r="Q21" i="11" s="1"/>
  <c r="F15" i="15"/>
  <c r="H906" i="3"/>
  <c r="H968" i="3"/>
  <c r="H980" i="3" s="1"/>
  <c r="H1028" i="3" s="1"/>
  <c r="L17" i="15"/>
  <c r="T15" i="15"/>
  <c r="I981" i="3"/>
  <c r="I999" i="3"/>
  <c r="V20" i="11"/>
  <c r="O17" i="15"/>
  <c r="P20" i="15" s="1"/>
  <c r="Q16" i="15"/>
  <c r="N16" i="15"/>
  <c r="N18" i="15" s="1"/>
  <c r="V15" i="15"/>
  <c r="I646" i="3"/>
  <c r="E38" i="7"/>
  <c r="E63" i="12" s="1"/>
  <c r="E33" i="7"/>
  <c r="E58" i="12" s="1"/>
  <c r="E32" i="7"/>
  <c r="E57" i="12" s="1"/>
  <c r="E11" i="14"/>
  <c r="E13" i="14" s="1"/>
  <c r="P10" i="10"/>
  <c r="F15" i="11"/>
  <c r="K10" i="10"/>
  <c r="L16" i="10" s="1"/>
  <c r="L17" i="10" s="1"/>
  <c r="L18" i="10" s="1"/>
  <c r="O10" i="10"/>
  <c r="Q10" i="10"/>
  <c r="S10" i="10"/>
  <c r="I1026" i="3"/>
  <c r="F87" i="7" s="1"/>
  <c r="I862" i="3"/>
  <c r="L15" i="11"/>
  <c r="F24" i="10"/>
  <c r="P20" i="11"/>
  <c r="P21" i="11" s="1"/>
  <c r="P22" i="11" s="1"/>
  <c r="P71" i="6"/>
  <c r="H20" i="11"/>
  <c r="R71" i="6"/>
  <c r="Q71" i="6"/>
  <c r="J20" i="11"/>
  <c r="H15" i="11"/>
  <c r="L20" i="11"/>
  <c r="H71" i="6"/>
  <c r="O15" i="11"/>
  <c r="U15" i="11"/>
  <c r="I71" i="6"/>
  <c r="J71" i="6" s="1"/>
  <c r="E12" i="11"/>
  <c r="E20" i="11" s="1"/>
  <c r="E21" i="11" s="1"/>
  <c r="E15" i="11"/>
  <c r="K15" i="11"/>
  <c r="S15" i="11"/>
  <c r="U20" i="11"/>
  <c r="U21" i="11" s="1"/>
  <c r="F90" i="7"/>
  <c r="F8" i="13"/>
  <c r="F5" i="13" s="1"/>
  <c r="I762" i="3"/>
  <c r="I1027" i="3"/>
  <c r="M35" i="6"/>
  <c r="Q35" i="6"/>
  <c r="H934" i="3"/>
  <c r="G1027" i="3"/>
  <c r="G955" i="3"/>
  <c r="G956" i="3"/>
  <c r="H935" i="3"/>
  <c r="H937" i="3"/>
  <c r="H936" i="3"/>
  <c r="H938" i="3"/>
  <c r="G957" i="3"/>
  <c r="E122" i="7"/>
  <c r="H920" i="3"/>
  <c r="G860" i="3"/>
  <c r="H780" i="3"/>
  <c r="H781" i="3"/>
  <c r="E119" i="7"/>
  <c r="E7" i="13"/>
  <c r="H670" i="3"/>
  <c r="H671" i="3" s="1"/>
  <c r="E76" i="7" s="1"/>
  <c r="E39" i="8" s="1"/>
  <c r="E36" i="7"/>
  <c r="E61" i="12" s="1"/>
  <c r="G15" i="15"/>
  <c r="E17" i="15"/>
  <c r="E16" i="15"/>
  <c r="F11" i="14"/>
  <c r="F13" i="14" s="1"/>
  <c r="H16" i="15"/>
  <c r="F32" i="8"/>
  <c r="F31" i="8"/>
  <c r="H689" i="3"/>
  <c r="E35" i="6"/>
  <c r="I35" i="6"/>
  <c r="M15" i="11"/>
  <c r="H11" i="10"/>
  <c r="H12" i="10" s="1"/>
  <c r="H16" i="10"/>
  <c r="H17" i="10" s="1"/>
  <c r="H18" i="10" s="1"/>
  <c r="Y18" i="15"/>
  <c r="G861" i="3"/>
  <c r="E8" i="8"/>
  <c r="E10" i="10"/>
  <c r="I10" i="10"/>
  <c r="M10" i="10"/>
  <c r="U10" i="10"/>
  <c r="V11" i="10" s="1"/>
  <c r="V12" i="10" s="1"/>
  <c r="F16" i="15"/>
  <c r="H890" i="3"/>
  <c r="H918" i="3"/>
  <c r="H922" i="3"/>
  <c r="I956" i="3"/>
  <c r="F17" i="9"/>
  <c r="F18" i="9" s="1"/>
  <c r="R18" i="15"/>
  <c r="T18" i="15"/>
  <c r="G16" i="15"/>
  <c r="Q17" i="15"/>
  <c r="W16" i="15"/>
  <c r="W18" i="15" s="1"/>
  <c r="X19" i="15" s="1"/>
  <c r="N20" i="15"/>
  <c r="J15" i="11"/>
  <c r="S21" i="11" l="1"/>
  <c r="H21" i="11"/>
  <c r="X21" i="11"/>
  <c r="X22" i="11" s="1"/>
  <c r="J16" i="10"/>
  <c r="J17" i="10" s="1"/>
  <c r="J18" i="10" s="1"/>
  <c r="H862" i="3"/>
  <c r="U18" i="15"/>
  <c r="R11" i="10"/>
  <c r="R12" i="10" s="1"/>
  <c r="T11" i="10"/>
  <c r="T12" i="10" s="1"/>
  <c r="F22" i="11"/>
  <c r="Q22" i="11"/>
  <c r="G22" i="11"/>
  <c r="M22" i="11"/>
  <c r="N23" i="11" s="1"/>
  <c r="N24" i="11" s="1"/>
  <c r="F40" i="8"/>
  <c r="I766" i="3"/>
  <c r="G1022" i="3"/>
  <c r="F14" i="13"/>
  <c r="F19" i="13" s="1"/>
  <c r="L11" i="10"/>
  <c r="L12" i="10" s="1"/>
  <c r="F27" i="8"/>
  <c r="J19" i="15"/>
  <c r="G767" i="3"/>
  <c r="Q18" i="15"/>
  <c r="R19" i="15" s="1"/>
  <c r="G18" i="15"/>
  <c r="H860" i="3"/>
  <c r="L21" i="11"/>
  <c r="L22" i="11" s="1"/>
  <c r="W21" i="11"/>
  <c r="W22" i="11" s="1"/>
  <c r="X23" i="11" s="1"/>
  <c r="X24" i="11" s="1"/>
  <c r="E18" i="9"/>
  <c r="F20" i="9" s="1"/>
  <c r="F21" i="9" s="1"/>
  <c r="J21" i="11"/>
  <c r="J22" i="11" s="1"/>
  <c r="R21" i="11"/>
  <c r="R22" i="11" s="1"/>
  <c r="I650" i="3"/>
  <c r="I1054" i="3" s="1"/>
  <c r="H526" i="3"/>
  <c r="E40" i="10" s="1"/>
  <c r="L71" i="6"/>
  <c r="N71" i="6" s="1"/>
  <c r="J20" i="15"/>
  <c r="O18" i="15"/>
  <c r="P19" i="15" s="1"/>
  <c r="E71" i="6"/>
  <c r="F71" i="6" s="1"/>
  <c r="E20" i="10"/>
  <c r="F26" i="10" s="1"/>
  <c r="M18" i="15"/>
  <c r="N19" i="15" s="1"/>
  <c r="H18" i="15"/>
  <c r="S22" i="11"/>
  <c r="T23" i="11" s="1"/>
  <c r="T24" i="11" s="1"/>
  <c r="O22" i="11"/>
  <c r="P23" i="11" s="1"/>
  <c r="P24" i="11" s="1"/>
  <c r="I22" i="11"/>
  <c r="H954" i="3"/>
  <c r="E38" i="21"/>
  <c r="G1031" i="3"/>
  <c r="E12" i="14"/>
  <c r="F14" i="9"/>
  <c r="E18" i="8"/>
  <c r="E19" i="8"/>
  <c r="H648" i="3"/>
  <c r="E39" i="10" s="1"/>
  <c r="E42" i="10" s="1"/>
  <c r="H956" i="3"/>
  <c r="K22" i="11"/>
  <c r="H646" i="3"/>
  <c r="U22" i="11"/>
  <c r="H955" i="3"/>
  <c r="Z19" i="15"/>
  <c r="F21" i="13"/>
  <c r="R16" i="10"/>
  <c r="R17" i="10" s="1"/>
  <c r="R18" i="10" s="1"/>
  <c r="P16" i="10"/>
  <c r="P17" i="10" s="1"/>
  <c r="P18" i="10" s="1"/>
  <c r="I1030" i="3"/>
  <c r="I1029" i="3"/>
  <c r="X11" i="10"/>
  <c r="X12" i="10" s="1"/>
  <c r="X16" i="10"/>
  <c r="X17" i="10" s="1"/>
  <c r="X18" i="10" s="1"/>
  <c r="H649" i="3"/>
  <c r="E41" i="10" s="1"/>
  <c r="H861" i="3"/>
  <c r="E30" i="13"/>
  <c r="E43" i="13" s="1"/>
  <c r="E97" i="7"/>
  <c r="T19" i="15"/>
  <c r="F18" i="15"/>
  <c r="P11" i="10"/>
  <c r="P12" i="10" s="1"/>
  <c r="E18" i="15"/>
  <c r="H1026" i="3"/>
  <c r="E28" i="13" s="1"/>
  <c r="E41" i="13" s="1"/>
  <c r="F28" i="13"/>
  <c r="F41" i="13" s="1"/>
  <c r="V18" i="15"/>
  <c r="V19" i="15" s="1"/>
  <c r="V21" i="11"/>
  <c r="V22" i="11" s="1"/>
  <c r="L20" i="15"/>
  <c r="L18" i="15"/>
  <c r="L19" i="15" s="1"/>
  <c r="E31" i="8"/>
  <c r="E55" i="12"/>
  <c r="E82" i="12" s="1"/>
  <c r="T16" i="10"/>
  <c r="T17" i="10" s="1"/>
  <c r="T18" i="10" s="1"/>
  <c r="G1021" i="3"/>
  <c r="I1022" i="3"/>
  <c r="H22" i="11"/>
  <c r="E22" i="11"/>
  <c r="I692" i="3"/>
  <c r="F93" i="7" s="1"/>
  <c r="F91" i="7"/>
  <c r="F25" i="10" s="1"/>
  <c r="F29" i="13"/>
  <c r="F42" i="13" s="1"/>
  <c r="F22" i="13"/>
  <c r="F23" i="13"/>
  <c r="F20" i="13"/>
  <c r="F18" i="13"/>
  <c r="E35" i="21"/>
  <c r="I767" i="3"/>
  <c r="F113" i="7"/>
  <c r="H957" i="3"/>
  <c r="H1022" i="3"/>
  <c r="H765" i="3"/>
  <c r="D34" i="21"/>
  <c r="E6" i="13"/>
  <c r="E17" i="13" s="1"/>
  <c r="H672" i="3"/>
  <c r="F12" i="14"/>
  <c r="I1021" i="3"/>
  <c r="E39" i="21"/>
  <c r="R20" i="15"/>
  <c r="H762" i="3"/>
  <c r="E90" i="7"/>
  <c r="E8" i="13"/>
  <c r="N16" i="10"/>
  <c r="N17" i="10" s="1"/>
  <c r="N18" i="10" s="1"/>
  <c r="N11" i="10"/>
  <c r="N12" i="10" s="1"/>
  <c r="E19" i="10"/>
  <c r="E26" i="10" s="1"/>
  <c r="F11" i="10"/>
  <c r="F12" i="10" s="1"/>
  <c r="F16" i="10"/>
  <c r="F17" i="10" s="1"/>
  <c r="F18" i="10" s="1"/>
  <c r="J11" i="10"/>
  <c r="J12" i="10" s="1"/>
  <c r="V16" i="10"/>
  <c r="V17" i="10" s="1"/>
  <c r="V18" i="10" s="1"/>
  <c r="H1027" i="3"/>
  <c r="F23" i="11" l="1"/>
  <c r="F24" i="11" s="1"/>
  <c r="L23" i="11"/>
  <c r="L24" i="11" s="1"/>
  <c r="R23" i="11"/>
  <c r="R24" i="11" s="1"/>
  <c r="H23" i="11"/>
  <c r="H24" i="11" s="1"/>
  <c r="J23" i="11"/>
  <c r="J24" i="11" s="1"/>
  <c r="H19" i="15"/>
  <c r="H20" i="15" s="1"/>
  <c r="I1016" i="3"/>
  <c r="I1017" i="3" s="1"/>
  <c r="I1018" i="3" s="1"/>
  <c r="E40" i="21" s="1"/>
  <c r="G1023" i="3"/>
  <c r="E87" i="7"/>
  <c r="D38" i="21"/>
  <c r="F19" i="15"/>
  <c r="F20" i="15" s="1"/>
  <c r="D39" i="21"/>
  <c r="F22" i="9"/>
  <c r="F23" i="9" s="1"/>
  <c r="F59" i="8" s="1"/>
  <c r="E10" i="18"/>
  <c r="F43" i="10"/>
  <c r="F44" i="10" s="1"/>
  <c r="F45" i="10" s="1"/>
  <c r="F110" i="7"/>
  <c r="F31" i="13"/>
  <c r="F44" i="13" s="1"/>
  <c r="V23" i="11"/>
  <c r="V24" i="11" s="1"/>
  <c r="F104" i="7"/>
  <c r="F32" i="13"/>
  <c r="F45" i="13" s="1"/>
  <c r="I1031" i="3"/>
  <c r="F112" i="7" s="1"/>
  <c r="F51" i="7" s="1"/>
  <c r="H1030" i="3"/>
  <c r="H1029" i="3"/>
  <c r="H650" i="3"/>
  <c r="F16" i="13"/>
  <c r="F25" i="13" s="1"/>
  <c r="F49" i="13" s="1"/>
  <c r="F116" i="7"/>
  <c r="F38" i="8" s="1"/>
  <c r="E37" i="21"/>
  <c r="H766" i="3"/>
  <c r="E114" i="7"/>
  <c r="E14" i="13"/>
  <c r="E29" i="13"/>
  <c r="E42" i="13" s="1"/>
  <c r="H692" i="3"/>
  <c r="E93" i="7"/>
  <c r="E91" i="7"/>
  <c r="E25" i="10" s="1"/>
  <c r="F27" i="10" s="1"/>
  <c r="F28" i="10" s="1"/>
  <c r="F29" i="10" s="1"/>
  <c r="E23" i="13"/>
  <c r="E20" i="13"/>
  <c r="E21" i="13"/>
  <c r="E22" i="13"/>
  <c r="E18" i="13"/>
  <c r="E5" i="13"/>
  <c r="D35" i="21"/>
  <c r="E113" i="7"/>
  <c r="H767" i="3"/>
  <c r="E25" i="11" l="1"/>
  <c r="F61" i="8" s="1"/>
  <c r="E21" i="15"/>
  <c r="F47" i="10"/>
  <c r="F60" i="8" s="1"/>
  <c r="I1023" i="3"/>
  <c r="F123" i="7" s="1"/>
  <c r="F37" i="8" s="1"/>
  <c r="F53" i="13"/>
  <c r="F46" i="13"/>
  <c r="F33" i="13" s="1"/>
  <c r="L7" i="15"/>
  <c r="F43" i="7"/>
  <c r="F46" i="8" s="1"/>
  <c r="F53" i="7"/>
  <c r="F31" i="12" s="1"/>
  <c r="H7" i="15"/>
  <c r="F49" i="7"/>
  <c r="F27" i="12" s="1"/>
  <c r="R7" i="15"/>
  <c r="F64" i="7"/>
  <c r="F72" i="12" s="1"/>
  <c r="F48" i="7"/>
  <c r="F26" i="12" s="1"/>
  <c r="F61" i="7"/>
  <c r="F69" i="12" s="1"/>
  <c r="F45" i="7"/>
  <c r="F23" i="12" s="1"/>
  <c r="P7" i="15"/>
  <c r="F46" i="7"/>
  <c r="F24" i="12" s="1"/>
  <c r="F58" i="7"/>
  <c r="F66" i="12" s="1"/>
  <c r="F52" i="7"/>
  <c r="F30" i="12" s="1"/>
  <c r="F54" i="7"/>
  <c r="F32" i="12" s="1"/>
  <c r="F62" i="7"/>
  <c r="F70" i="12" s="1"/>
  <c r="F5" i="18"/>
  <c r="F26" i="18" s="1"/>
  <c r="H1023" i="3"/>
  <c r="D41" i="21" s="1"/>
  <c r="H1021" i="3"/>
  <c r="F44" i="7"/>
  <c r="F22" i="12" s="1"/>
  <c r="F65" i="7"/>
  <c r="F14" i="14" s="1"/>
  <c r="F15" i="14" s="1"/>
  <c r="F42" i="7"/>
  <c r="F20" i="12" s="1"/>
  <c r="F57" i="7"/>
  <c r="F65" i="12" s="1"/>
  <c r="Z7" i="15"/>
  <c r="F63" i="7"/>
  <c r="F71" i="12" s="1"/>
  <c r="F47" i="7"/>
  <c r="F25" i="12" s="1"/>
  <c r="F60" i="7"/>
  <c r="F68" i="12" s="1"/>
  <c r="H1054" i="3"/>
  <c r="H1016" i="3"/>
  <c r="H1017" i="3" s="1"/>
  <c r="H1018" i="3" s="1"/>
  <c r="D40" i="21" s="1"/>
  <c r="E14" i="9"/>
  <c r="E31" i="13"/>
  <c r="E44" i="13" s="1"/>
  <c r="E110" i="7"/>
  <c r="H1031" i="3"/>
  <c r="E112" i="7" s="1"/>
  <c r="E59" i="7" s="1"/>
  <c r="E67" i="12" s="1"/>
  <c r="T7" i="15"/>
  <c r="F7" i="15"/>
  <c r="N7" i="15"/>
  <c r="X7" i="15"/>
  <c r="J7" i="15"/>
  <c r="F59" i="7"/>
  <c r="F67" i="12" s="1"/>
  <c r="V7" i="15"/>
  <c r="E104" i="7"/>
  <c r="E32" i="13"/>
  <c r="E45" i="13" s="1"/>
  <c r="F29" i="12"/>
  <c r="F55" i="13"/>
  <c r="F51" i="13"/>
  <c r="F50" i="13"/>
  <c r="F52" i="13"/>
  <c r="F48" i="13"/>
  <c r="E19" i="13"/>
  <c r="E115" i="7"/>
  <c r="E40" i="8"/>
  <c r="E116" i="7"/>
  <c r="E38" i="8" s="1"/>
  <c r="D37" i="21"/>
  <c r="E16" i="13"/>
  <c r="E25" i="13" s="1"/>
  <c r="E48" i="13" s="1"/>
  <c r="E22" i="15" l="1"/>
  <c r="F64" i="8" s="1"/>
  <c r="F9" i="18"/>
  <c r="F28" i="18" s="1"/>
  <c r="E41" i="21"/>
  <c r="F58" i="13"/>
  <c r="F41" i="8"/>
  <c r="F47" i="8"/>
  <c r="F29" i="18"/>
  <c r="F20" i="18"/>
  <c r="E46" i="13"/>
  <c r="E9" i="18" s="1"/>
  <c r="F24" i="18"/>
  <c r="F54" i="8"/>
  <c r="F18" i="18"/>
  <c r="F25" i="18"/>
  <c r="F55" i="8"/>
  <c r="F33" i="12"/>
  <c r="F16" i="14"/>
  <c r="F17" i="14" s="1"/>
  <c r="F48" i="8"/>
  <c r="F21" i="12"/>
  <c r="E65" i="7"/>
  <c r="E14" i="14" s="1"/>
  <c r="E16" i="14" s="1"/>
  <c r="E123" i="7"/>
  <c r="E37" i="8" s="1"/>
  <c r="E52" i="7"/>
  <c r="E30" i="12" s="1"/>
  <c r="E44" i="7"/>
  <c r="E22" i="12" s="1"/>
  <c r="E63" i="7"/>
  <c r="E71" i="12" s="1"/>
  <c r="E51" i="7"/>
  <c r="E29" i="12" s="1"/>
  <c r="E7" i="15"/>
  <c r="M7" i="15"/>
  <c r="S7" i="15"/>
  <c r="G7" i="15"/>
  <c r="E58" i="7"/>
  <c r="E66" i="12" s="1"/>
  <c r="Y7" i="15"/>
  <c r="E53" i="7"/>
  <c r="E31" i="12" s="1"/>
  <c r="E61" i="7"/>
  <c r="E69" i="12" s="1"/>
  <c r="E49" i="7"/>
  <c r="E27" i="12" s="1"/>
  <c r="Q7" i="15"/>
  <c r="E47" i="7"/>
  <c r="E25" i="12" s="1"/>
  <c r="W7" i="15"/>
  <c r="E57" i="7"/>
  <c r="E65" i="12" s="1"/>
  <c r="E62" i="7"/>
  <c r="E70" i="12" s="1"/>
  <c r="E43" i="7"/>
  <c r="E46" i="8" s="1"/>
  <c r="K7" i="15"/>
  <c r="E42" i="7"/>
  <c r="E55" i="8" s="1"/>
  <c r="E48" i="7"/>
  <c r="E26" i="12" s="1"/>
  <c r="E60" i="7"/>
  <c r="E68" i="12" s="1"/>
  <c r="E64" i="7"/>
  <c r="E72" i="12" s="1"/>
  <c r="U7" i="15"/>
  <c r="E45" i="7"/>
  <c r="E23" i="12" s="1"/>
  <c r="E54" i="7"/>
  <c r="E32" i="12" s="1"/>
  <c r="E5" i="18"/>
  <c r="E18" i="18" s="1"/>
  <c r="E46" i="7"/>
  <c r="E24" i="12" s="1"/>
  <c r="I7" i="15"/>
  <c r="O7" i="15"/>
  <c r="E55" i="13"/>
  <c r="E52" i="13"/>
  <c r="E49" i="13"/>
  <c r="E53" i="13"/>
  <c r="E51" i="13"/>
  <c r="E50" i="13"/>
  <c r="F38" i="18" l="1"/>
  <c r="F49" i="8"/>
  <c r="E33" i="13"/>
  <c r="E15" i="14"/>
  <c r="E17" i="14" s="1"/>
  <c r="F18" i="14" s="1"/>
  <c r="F63" i="8" s="1"/>
  <c r="F56" i="8"/>
  <c r="F19" i="18"/>
  <c r="F30" i="18" s="1"/>
  <c r="F65" i="8" s="1"/>
  <c r="E41" i="8"/>
  <c r="E33" i="12"/>
  <c r="E21" i="12"/>
  <c r="E54" i="8"/>
  <c r="E47" i="8"/>
  <c r="E78" i="12"/>
  <c r="E87" i="12" s="1"/>
  <c r="E77" i="12"/>
  <c r="E86" i="12" s="1"/>
  <c r="E80" i="12"/>
  <c r="E89" i="12" s="1"/>
  <c r="E74" i="12"/>
  <c r="E83" i="12" s="1"/>
  <c r="E76" i="12"/>
  <c r="E85" i="12" s="1"/>
  <c r="E79" i="12"/>
  <c r="E88" i="12" s="1"/>
  <c r="F79" i="12"/>
  <c r="F88" i="12" s="1"/>
  <c r="E75" i="12"/>
  <c r="E84" i="12" s="1"/>
  <c r="E20" i="12"/>
  <c r="F40" i="12" s="1"/>
  <c r="F49" i="12" s="1"/>
  <c r="E48" i="8"/>
  <c r="F56" i="13"/>
  <c r="F57" i="13" s="1"/>
  <c r="F59" i="13" s="1"/>
  <c r="F62" i="8" s="1"/>
  <c r="E56" i="8" l="1"/>
  <c r="E66" i="8" s="1"/>
  <c r="E49" i="8"/>
  <c r="E38" i="12"/>
  <c r="E47" i="12" s="1"/>
  <c r="F37" i="12"/>
  <c r="F46" i="12" s="1"/>
  <c r="F36" i="12"/>
  <c r="F45" i="12" s="1"/>
  <c r="E41" i="12"/>
  <c r="E50" i="12" s="1"/>
  <c r="E35" i="12"/>
  <c r="E44" i="12" s="1"/>
  <c r="F80" i="12"/>
  <c r="F89" i="12" s="1"/>
  <c r="E36" i="12"/>
  <c r="E45" i="12" s="1"/>
  <c r="F41" i="12"/>
  <c r="F50" i="12" s="1"/>
  <c r="F74" i="12"/>
  <c r="F83" i="12" s="1"/>
  <c r="E39" i="12"/>
  <c r="E48" i="12" s="1"/>
  <c r="F35" i="12"/>
  <c r="F44" i="12" s="1"/>
  <c r="F77" i="12"/>
  <c r="F86" i="12" s="1"/>
  <c r="F78" i="12"/>
  <c r="F87" i="12" s="1"/>
  <c r="F76" i="12"/>
  <c r="F85" i="12" s="1"/>
  <c r="E90" i="12"/>
  <c r="E72" i="7" s="1"/>
  <c r="E53" i="8" s="1"/>
  <c r="E57" i="8" s="1"/>
  <c r="D44" i="21" s="1"/>
  <c r="E37" i="12"/>
  <c r="E46" i="12" s="1"/>
  <c r="E40" i="12"/>
  <c r="E49" i="12" s="1"/>
  <c r="F75" i="12"/>
  <c r="F84" i="12" s="1"/>
  <c r="F39" i="12"/>
  <c r="F48" i="12" s="1"/>
  <c r="F38" i="12"/>
  <c r="F47" i="12" s="1"/>
  <c r="F66" i="8"/>
  <c r="F51" i="12" l="1"/>
  <c r="F69" i="7" s="1"/>
  <c r="F45" i="8" s="1"/>
  <c r="E51" i="12"/>
  <c r="E69" i="7" s="1"/>
  <c r="E45" i="8" s="1"/>
  <c r="F90" i="12"/>
  <c r="F72" i="7" s="1"/>
  <c r="E30" i="21" s="1"/>
  <c r="D30" i="21"/>
  <c r="E67" i="8"/>
  <c r="E69" i="8" s="1"/>
  <c r="E14" i="18" l="1"/>
  <c r="F53" i="8"/>
  <c r="F57" i="8" s="1"/>
  <c r="E44" i="21" s="1"/>
  <c r="F67" i="8" l="1"/>
  <c r="F14" i="18" s="1"/>
  <c r="F34" i="18" s="1"/>
  <c r="F35" i="18" s="1"/>
  <c r="F37" i="18" s="1"/>
  <c r="F36" i="18" l="1"/>
  <c r="F39" i="18" s="1"/>
  <c r="F70" i="8" s="1"/>
  <c r="F71" i="8" s="1"/>
  <c r="E42" i="21" l="1"/>
  <c r="F72" i="8"/>
  <c r="E45" i="21" s="1"/>
</calcChain>
</file>

<file path=xl/comments1.xml><?xml version="1.0" encoding="utf-8"?>
<comments xmlns="http://schemas.openxmlformats.org/spreadsheetml/2006/main">
  <authors>
    <author>Lenova</author>
    <author>Sudhan</author>
  </authors>
  <commentList>
    <comment ref="H31" authorId="0" shapeId="0">
      <text>
        <r>
          <rPr>
            <b/>
            <sz val="8"/>
            <color indexed="81"/>
            <rFont val="Tahoma"/>
            <family val="2"/>
          </rPr>
          <t>Lenova:</t>
        </r>
        <r>
          <rPr>
            <sz val="8"/>
            <color indexed="81"/>
            <rFont val="Tahoma"/>
            <family val="2"/>
          </rPr>
          <t xml:space="preserve">
Value is calcuated only for data greater than 0
</t>
        </r>
      </text>
    </comment>
    <comment ref="H39" authorId="0" shapeId="0">
      <text>
        <r>
          <rPr>
            <b/>
            <sz val="8"/>
            <color indexed="81"/>
            <rFont val="Tahoma"/>
            <family val="2"/>
          </rPr>
          <t>Lenova:</t>
        </r>
        <r>
          <rPr>
            <sz val="8"/>
            <color indexed="81"/>
            <rFont val="Tahoma"/>
            <family val="2"/>
          </rPr>
          <t xml:space="preserve">
Value is calcuated only for data greater than 0
</t>
        </r>
      </text>
    </comment>
    <comment ref="H57" authorId="0" shapeId="0">
      <text>
        <r>
          <rPr>
            <b/>
            <sz val="8"/>
            <color indexed="81"/>
            <rFont val="Tahoma"/>
            <family val="2"/>
          </rPr>
          <t>Lenova:</t>
        </r>
        <r>
          <rPr>
            <sz val="8"/>
            <color indexed="81"/>
            <rFont val="Tahoma"/>
            <family val="2"/>
          </rPr>
          <t xml:space="preserve">
Value is calcuated only for data greater than 0
</t>
        </r>
      </text>
    </comment>
    <comment ref="H65" authorId="0" shapeId="0">
      <text>
        <r>
          <rPr>
            <b/>
            <sz val="8"/>
            <color indexed="81"/>
            <rFont val="Tahoma"/>
            <family val="2"/>
          </rPr>
          <t>Lenova:</t>
        </r>
        <r>
          <rPr>
            <sz val="8"/>
            <color indexed="81"/>
            <rFont val="Tahoma"/>
            <family val="2"/>
          </rPr>
          <t xml:space="preserve">
Value is calcuated only for data greater than 0
</t>
        </r>
      </text>
    </comment>
    <comment ref="H70" authorId="0" shapeId="0">
      <text>
        <r>
          <rPr>
            <b/>
            <sz val="8"/>
            <color indexed="81"/>
            <rFont val="Tahoma"/>
            <family val="2"/>
          </rPr>
          <t>Lenova:</t>
        </r>
        <r>
          <rPr>
            <sz val="8"/>
            <color indexed="81"/>
            <rFont val="Tahoma"/>
            <family val="2"/>
          </rPr>
          <t xml:space="preserve">
Value is calcuated only for data greater than 0
</t>
        </r>
      </text>
    </comment>
    <comment ref="H76" authorId="0" shapeId="0">
      <text>
        <r>
          <rPr>
            <b/>
            <sz val="8"/>
            <color indexed="81"/>
            <rFont val="Tahoma"/>
            <family val="2"/>
          </rPr>
          <t>Lenova:</t>
        </r>
        <r>
          <rPr>
            <sz val="8"/>
            <color indexed="81"/>
            <rFont val="Tahoma"/>
            <family val="2"/>
          </rPr>
          <t xml:space="preserve">
Value is calcuated only for data greater than 0
</t>
        </r>
      </text>
    </comment>
    <comment ref="H82" authorId="0" shapeId="0">
      <text>
        <r>
          <rPr>
            <b/>
            <sz val="8"/>
            <color indexed="81"/>
            <rFont val="Tahoma"/>
            <family val="2"/>
          </rPr>
          <t>Lenova:</t>
        </r>
        <r>
          <rPr>
            <sz val="8"/>
            <color indexed="81"/>
            <rFont val="Tahoma"/>
            <family val="2"/>
          </rPr>
          <t xml:space="preserve">
Value is calcuated only for data greater than 0
</t>
        </r>
      </text>
    </comment>
    <comment ref="H88" authorId="0" shapeId="0">
      <text>
        <r>
          <rPr>
            <b/>
            <sz val="8"/>
            <color indexed="81"/>
            <rFont val="Tahoma"/>
            <family val="2"/>
          </rPr>
          <t>Lenova:</t>
        </r>
        <r>
          <rPr>
            <sz val="8"/>
            <color indexed="81"/>
            <rFont val="Tahoma"/>
            <family val="2"/>
          </rPr>
          <t xml:space="preserve">
Value is calcuated only for data greater than 0
</t>
        </r>
      </text>
    </comment>
    <comment ref="H94" authorId="0" shapeId="0">
      <text>
        <r>
          <rPr>
            <b/>
            <sz val="8"/>
            <color indexed="81"/>
            <rFont val="Tahoma"/>
            <family val="2"/>
          </rPr>
          <t>Lenova:</t>
        </r>
        <r>
          <rPr>
            <sz val="8"/>
            <color indexed="81"/>
            <rFont val="Tahoma"/>
            <family val="2"/>
          </rPr>
          <t xml:space="preserve">
Value is calcuated only for data greater than 0
</t>
        </r>
      </text>
    </comment>
    <comment ref="H100" authorId="0" shapeId="0">
      <text>
        <r>
          <rPr>
            <b/>
            <sz val="8"/>
            <color indexed="81"/>
            <rFont val="Tahoma"/>
            <family val="2"/>
          </rPr>
          <t>Lenova:</t>
        </r>
        <r>
          <rPr>
            <sz val="8"/>
            <color indexed="81"/>
            <rFont val="Tahoma"/>
            <family val="2"/>
          </rPr>
          <t xml:space="preserve">
Value is calcuated only for data greater than 0
</t>
        </r>
      </text>
    </comment>
    <comment ref="H106" authorId="0" shapeId="0">
      <text>
        <r>
          <rPr>
            <b/>
            <sz val="8"/>
            <color indexed="81"/>
            <rFont val="Tahoma"/>
            <family val="2"/>
          </rPr>
          <t>Lenova:</t>
        </r>
        <r>
          <rPr>
            <sz val="8"/>
            <color indexed="81"/>
            <rFont val="Tahoma"/>
            <family val="2"/>
          </rPr>
          <t xml:space="preserve">
Value is calcuated only for data greater than 0
</t>
        </r>
      </text>
    </comment>
    <comment ref="H112" authorId="0" shapeId="0">
      <text>
        <r>
          <rPr>
            <b/>
            <sz val="8"/>
            <color indexed="81"/>
            <rFont val="Tahoma"/>
            <family val="2"/>
          </rPr>
          <t>Lenova:</t>
        </r>
        <r>
          <rPr>
            <sz val="8"/>
            <color indexed="81"/>
            <rFont val="Tahoma"/>
            <family val="2"/>
          </rPr>
          <t xml:space="preserve">
Value is calcuated only for data greater than 0
</t>
        </r>
      </text>
    </comment>
    <comment ref="H118" authorId="0" shapeId="0">
      <text>
        <r>
          <rPr>
            <b/>
            <sz val="8"/>
            <color indexed="81"/>
            <rFont val="Tahoma"/>
            <family val="2"/>
          </rPr>
          <t>Lenova:</t>
        </r>
        <r>
          <rPr>
            <sz val="8"/>
            <color indexed="81"/>
            <rFont val="Tahoma"/>
            <family val="2"/>
          </rPr>
          <t xml:space="preserve">
Value is calcuated only for data greater than 0
</t>
        </r>
      </text>
    </comment>
    <comment ref="H124" authorId="0" shapeId="0">
      <text>
        <r>
          <rPr>
            <b/>
            <sz val="8"/>
            <color indexed="81"/>
            <rFont val="Tahoma"/>
            <family val="2"/>
          </rPr>
          <t>Lenova:</t>
        </r>
        <r>
          <rPr>
            <sz val="8"/>
            <color indexed="81"/>
            <rFont val="Tahoma"/>
            <family val="2"/>
          </rPr>
          <t xml:space="preserve">
Value is calcuated only for data greater than 0
</t>
        </r>
      </text>
    </comment>
    <comment ref="H131" authorId="0" shapeId="0">
      <text>
        <r>
          <rPr>
            <b/>
            <sz val="8"/>
            <color indexed="81"/>
            <rFont val="Tahoma"/>
            <family val="2"/>
          </rPr>
          <t>Lenova:</t>
        </r>
        <r>
          <rPr>
            <sz val="8"/>
            <color indexed="81"/>
            <rFont val="Tahoma"/>
            <family val="2"/>
          </rPr>
          <t xml:space="preserve">
Value is calcuated only for data greater than 0
</t>
        </r>
      </text>
    </comment>
    <comment ref="H136" authorId="0" shapeId="0">
      <text>
        <r>
          <rPr>
            <b/>
            <sz val="8"/>
            <color indexed="81"/>
            <rFont val="Tahoma"/>
            <family val="2"/>
          </rPr>
          <t>Lenova:</t>
        </r>
        <r>
          <rPr>
            <sz val="8"/>
            <color indexed="81"/>
            <rFont val="Tahoma"/>
            <family val="2"/>
          </rPr>
          <t xml:space="preserve">
Value is calcuated only for data greater than 0
</t>
        </r>
      </text>
    </comment>
    <comment ref="H150" authorId="0" shapeId="0">
      <text>
        <r>
          <rPr>
            <b/>
            <sz val="8"/>
            <color indexed="81"/>
            <rFont val="Tahoma"/>
            <family val="2"/>
          </rPr>
          <t>Lenova:</t>
        </r>
        <r>
          <rPr>
            <sz val="8"/>
            <color indexed="81"/>
            <rFont val="Tahoma"/>
            <family val="2"/>
          </rPr>
          <t xml:space="preserve">
Value is calcuated only for data greater than 0
</t>
        </r>
      </text>
    </comment>
    <comment ref="H169" authorId="0" shapeId="0">
      <text>
        <r>
          <rPr>
            <b/>
            <sz val="8"/>
            <color indexed="81"/>
            <rFont val="Tahoma"/>
            <family val="2"/>
          </rPr>
          <t>Lenova:</t>
        </r>
        <r>
          <rPr>
            <sz val="8"/>
            <color indexed="81"/>
            <rFont val="Tahoma"/>
            <family val="2"/>
          </rPr>
          <t xml:space="preserve">
Value is calcuated only for data greater than 0
</t>
        </r>
      </text>
    </comment>
    <comment ref="H171" authorId="0" shapeId="0">
      <text>
        <r>
          <rPr>
            <b/>
            <sz val="8"/>
            <color indexed="81"/>
            <rFont val="Tahoma"/>
            <family val="2"/>
          </rPr>
          <t>Lenova:</t>
        </r>
        <r>
          <rPr>
            <sz val="8"/>
            <color indexed="81"/>
            <rFont val="Tahoma"/>
            <family val="2"/>
          </rPr>
          <t xml:space="preserve">
Value is calcuated only for data greater than 0
</t>
        </r>
      </text>
    </comment>
    <comment ref="H186" authorId="0" shapeId="0">
      <text>
        <r>
          <rPr>
            <b/>
            <sz val="8"/>
            <color indexed="81"/>
            <rFont val="Tahoma"/>
            <family val="2"/>
          </rPr>
          <t>Lenova:</t>
        </r>
        <r>
          <rPr>
            <sz val="8"/>
            <color indexed="81"/>
            <rFont val="Tahoma"/>
            <family val="2"/>
          </rPr>
          <t xml:space="preserve">
Value is calcuated only for data greater than 0
</t>
        </r>
      </text>
    </comment>
    <comment ref="H188" authorId="0" shapeId="0">
      <text>
        <r>
          <rPr>
            <b/>
            <sz val="8"/>
            <color indexed="81"/>
            <rFont val="Tahoma"/>
            <family val="2"/>
          </rPr>
          <t>Lenova:</t>
        </r>
        <r>
          <rPr>
            <sz val="8"/>
            <color indexed="81"/>
            <rFont val="Tahoma"/>
            <family val="2"/>
          </rPr>
          <t xml:space="preserve">
Value is calcuated only for data greater than 0
</t>
        </r>
      </text>
    </comment>
    <comment ref="H203" authorId="0" shapeId="0">
      <text>
        <r>
          <rPr>
            <b/>
            <sz val="8"/>
            <color indexed="81"/>
            <rFont val="Tahoma"/>
            <family val="2"/>
          </rPr>
          <t>Lenova:</t>
        </r>
        <r>
          <rPr>
            <sz val="8"/>
            <color indexed="81"/>
            <rFont val="Tahoma"/>
            <family val="2"/>
          </rPr>
          <t xml:space="preserve">
Value is calcuated only for data greater than 0
</t>
        </r>
      </text>
    </comment>
    <comment ref="H205" authorId="0" shapeId="0">
      <text>
        <r>
          <rPr>
            <b/>
            <sz val="8"/>
            <color indexed="81"/>
            <rFont val="Tahoma"/>
            <family val="2"/>
          </rPr>
          <t>Lenova:</t>
        </r>
        <r>
          <rPr>
            <sz val="8"/>
            <color indexed="81"/>
            <rFont val="Tahoma"/>
            <family val="2"/>
          </rPr>
          <t xml:space="preserve">
Value is calcuated only for data greater than 0
</t>
        </r>
      </text>
    </comment>
    <comment ref="H220" authorId="0" shapeId="0">
      <text>
        <r>
          <rPr>
            <b/>
            <sz val="8"/>
            <color indexed="81"/>
            <rFont val="Tahoma"/>
            <family val="2"/>
          </rPr>
          <t>Lenova:</t>
        </r>
        <r>
          <rPr>
            <sz val="8"/>
            <color indexed="81"/>
            <rFont val="Tahoma"/>
            <family val="2"/>
          </rPr>
          <t xml:space="preserve">
Value is calcuated only for data greater than 0
</t>
        </r>
      </text>
    </comment>
    <comment ref="H222" authorId="0" shapeId="0">
      <text>
        <r>
          <rPr>
            <b/>
            <sz val="8"/>
            <color indexed="81"/>
            <rFont val="Tahoma"/>
            <family val="2"/>
          </rPr>
          <t>Lenova:</t>
        </r>
        <r>
          <rPr>
            <sz val="8"/>
            <color indexed="81"/>
            <rFont val="Tahoma"/>
            <family val="2"/>
          </rPr>
          <t xml:space="preserve">
Value is calcuated only for data greater than 0
</t>
        </r>
      </text>
    </comment>
    <comment ref="H237" authorId="0" shapeId="0">
      <text>
        <r>
          <rPr>
            <b/>
            <sz val="8"/>
            <color indexed="81"/>
            <rFont val="Tahoma"/>
            <family val="2"/>
          </rPr>
          <t>Lenova:</t>
        </r>
        <r>
          <rPr>
            <sz val="8"/>
            <color indexed="81"/>
            <rFont val="Tahoma"/>
            <family val="2"/>
          </rPr>
          <t xml:space="preserve">
Value is calcuated only for data greater than 0
</t>
        </r>
      </text>
    </comment>
    <comment ref="H239" authorId="0" shapeId="0">
      <text>
        <r>
          <rPr>
            <b/>
            <sz val="8"/>
            <color indexed="81"/>
            <rFont val="Tahoma"/>
            <family val="2"/>
          </rPr>
          <t>Lenova:</t>
        </r>
        <r>
          <rPr>
            <sz val="8"/>
            <color indexed="81"/>
            <rFont val="Tahoma"/>
            <family val="2"/>
          </rPr>
          <t xml:space="preserve">
Value is calcuated only for data greater than 0
</t>
        </r>
      </text>
    </comment>
    <comment ref="H254" authorId="0" shapeId="0">
      <text>
        <r>
          <rPr>
            <b/>
            <sz val="8"/>
            <color indexed="81"/>
            <rFont val="Tahoma"/>
            <family val="2"/>
          </rPr>
          <t>Lenova:</t>
        </r>
        <r>
          <rPr>
            <sz val="8"/>
            <color indexed="81"/>
            <rFont val="Tahoma"/>
            <family val="2"/>
          </rPr>
          <t xml:space="preserve">
Value is calcuated only for data greater than 0
</t>
        </r>
      </text>
    </comment>
    <comment ref="H256" authorId="0" shapeId="0">
      <text>
        <r>
          <rPr>
            <b/>
            <sz val="8"/>
            <color indexed="81"/>
            <rFont val="Tahoma"/>
            <family val="2"/>
          </rPr>
          <t>Lenova:</t>
        </r>
        <r>
          <rPr>
            <sz val="8"/>
            <color indexed="81"/>
            <rFont val="Tahoma"/>
            <family val="2"/>
          </rPr>
          <t xml:space="preserve">
Value is calcuated only for data greater than 0
</t>
        </r>
      </text>
    </comment>
    <comment ref="H271" authorId="0" shapeId="0">
      <text>
        <r>
          <rPr>
            <b/>
            <sz val="8"/>
            <color indexed="81"/>
            <rFont val="Tahoma"/>
            <family val="2"/>
          </rPr>
          <t>Lenova:</t>
        </r>
        <r>
          <rPr>
            <sz val="8"/>
            <color indexed="81"/>
            <rFont val="Tahoma"/>
            <family val="2"/>
          </rPr>
          <t xml:space="preserve">
Value is calcuated only for data greater than 0
</t>
        </r>
      </text>
    </comment>
    <comment ref="H273" authorId="0" shapeId="0">
      <text>
        <r>
          <rPr>
            <b/>
            <sz val="8"/>
            <color indexed="81"/>
            <rFont val="Tahoma"/>
            <family val="2"/>
          </rPr>
          <t>Lenova:</t>
        </r>
        <r>
          <rPr>
            <sz val="8"/>
            <color indexed="81"/>
            <rFont val="Tahoma"/>
            <family val="2"/>
          </rPr>
          <t xml:space="preserve">
Value is calcuated only for data greater than 0
</t>
        </r>
      </text>
    </comment>
    <comment ref="H288" authorId="0" shapeId="0">
      <text>
        <r>
          <rPr>
            <b/>
            <sz val="8"/>
            <color indexed="81"/>
            <rFont val="Tahoma"/>
            <family val="2"/>
          </rPr>
          <t>Lenova:</t>
        </r>
        <r>
          <rPr>
            <sz val="8"/>
            <color indexed="81"/>
            <rFont val="Tahoma"/>
            <family val="2"/>
          </rPr>
          <t xml:space="preserve">
Value is calcuated only for data greater than 0
</t>
        </r>
      </text>
    </comment>
    <comment ref="H290" authorId="0" shapeId="0">
      <text>
        <r>
          <rPr>
            <b/>
            <sz val="8"/>
            <color indexed="81"/>
            <rFont val="Tahoma"/>
            <family val="2"/>
          </rPr>
          <t>Lenova:</t>
        </r>
        <r>
          <rPr>
            <sz val="8"/>
            <color indexed="81"/>
            <rFont val="Tahoma"/>
            <family val="2"/>
          </rPr>
          <t xml:space="preserve">
Value is calcuated only for data greater than 0
</t>
        </r>
      </text>
    </comment>
    <comment ref="H305" authorId="0" shapeId="0">
      <text>
        <r>
          <rPr>
            <b/>
            <sz val="8"/>
            <color indexed="81"/>
            <rFont val="Tahoma"/>
            <family val="2"/>
          </rPr>
          <t>Lenova:</t>
        </r>
        <r>
          <rPr>
            <sz val="8"/>
            <color indexed="81"/>
            <rFont val="Tahoma"/>
            <family val="2"/>
          </rPr>
          <t xml:space="preserve">
Value is calcuated only for data greater than 0
</t>
        </r>
      </text>
    </comment>
    <comment ref="H307" authorId="0" shapeId="0">
      <text>
        <r>
          <rPr>
            <b/>
            <sz val="8"/>
            <color indexed="81"/>
            <rFont val="Tahoma"/>
            <family val="2"/>
          </rPr>
          <t>Lenova:</t>
        </r>
        <r>
          <rPr>
            <sz val="8"/>
            <color indexed="81"/>
            <rFont val="Tahoma"/>
            <family val="2"/>
          </rPr>
          <t xml:space="preserve">
Value is calcuated only for data greater than 0
</t>
        </r>
      </text>
    </comment>
    <comment ref="H322" authorId="0" shapeId="0">
      <text>
        <r>
          <rPr>
            <b/>
            <sz val="8"/>
            <color indexed="81"/>
            <rFont val="Tahoma"/>
            <family val="2"/>
          </rPr>
          <t>Lenova:</t>
        </r>
        <r>
          <rPr>
            <sz val="8"/>
            <color indexed="81"/>
            <rFont val="Tahoma"/>
            <family val="2"/>
          </rPr>
          <t xml:space="preserve">
Value is calcuated only for data greater than 0
</t>
        </r>
      </text>
    </comment>
    <comment ref="H324" authorId="0" shapeId="0">
      <text>
        <r>
          <rPr>
            <b/>
            <sz val="8"/>
            <color indexed="81"/>
            <rFont val="Tahoma"/>
            <family val="2"/>
          </rPr>
          <t>Lenova:</t>
        </r>
        <r>
          <rPr>
            <sz val="8"/>
            <color indexed="81"/>
            <rFont val="Tahoma"/>
            <family val="2"/>
          </rPr>
          <t xml:space="preserve">
Value is calcuated only for data greater than 0
</t>
        </r>
      </text>
    </comment>
    <comment ref="H339" authorId="0" shapeId="0">
      <text>
        <r>
          <rPr>
            <b/>
            <sz val="8"/>
            <color indexed="81"/>
            <rFont val="Tahoma"/>
            <family val="2"/>
          </rPr>
          <t>Lenova:</t>
        </r>
        <r>
          <rPr>
            <sz val="8"/>
            <color indexed="81"/>
            <rFont val="Tahoma"/>
            <family val="2"/>
          </rPr>
          <t xml:space="preserve">
Value is calcuated only for data greater than 0
</t>
        </r>
      </text>
    </comment>
    <comment ref="H341" authorId="0" shapeId="0">
      <text>
        <r>
          <rPr>
            <b/>
            <sz val="8"/>
            <color indexed="81"/>
            <rFont val="Tahoma"/>
            <family val="2"/>
          </rPr>
          <t>Lenova:</t>
        </r>
        <r>
          <rPr>
            <sz val="8"/>
            <color indexed="81"/>
            <rFont val="Tahoma"/>
            <family val="2"/>
          </rPr>
          <t xml:space="preserve">
Value is calcuated only for data greater than 0
</t>
        </r>
      </text>
    </comment>
    <comment ref="H348" authorId="0" shapeId="0">
      <text>
        <r>
          <rPr>
            <b/>
            <sz val="8"/>
            <color indexed="81"/>
            <rFont val="Tahoma"/>
            <family val="2"/>
          </rPr>
          <t>Lenova:</t>
        </r>
        <r>
          <rPr>
            <sz val="8"/>
            <color indexed="81"/>
            <rFont val="Tahoma"/>
            <family val="2"/>
          </rPr>
          <t xml:space="preserve">
Value is calcuated only for data greater than 0
</t>
        </r>
      </text>
    </comment>
    <comment ref="H359" authorId="0" shapeId="0">
      <text>
        <r>
          <rPr>
            <b/>
            <sz val="8"/>
            <color indexed="81"/>
            <rFont val="Tahoma"/>
            <family val="2"/>
          </rPr>
          <t>Lenova:</t>
        </r>
        <r>
          <rPr>
            <sz val="8"/>
            <color indexed="81"/>
            <rFont val="Tahoma"/>
            <family val="2"/>
          </rPr>
          <t xml:space="preserve">
Value is calcuated only for data greater than 0
</t>
        </r>
      </text>
    </comment>
    <comment ref="H365" authorId="0" shapeId="0">
      <text>
        <r>
          <rPr>
            <b/>
            <sz val="8"/>
            <color indexed="81"/>
            <rFont val="Tahoma"/>
            <family val="2"/>
          </rPr>
          <t>Lenova:</t>
        </r>
        <r>
          <rPr>
            <sz val="8"/>
            <color indexed="81"/>
            <rFont val="Tahoma"/>
            <family val="2"/>
          </rPr>
          <t xml:space="preserve">
Value is calcuated only for data greater than 0
</t>
        </r>
      </text>
    </comment>
    <comment ref="H371" authorId="0" shapeId="0">
      <text>
        <r>
          <rPr>
            <b/>
            <sz val="8"/>
            <color indexed="81"/>
            <rFont val="Tahoma"/>
            <family val="2"/>
          </rPr>
          <t>Lenova:</t>
        </r>
        <r>
          <rPr>
            <sz val="8"/>
            <color indexed="81"/>
            <rFont val="Tahoma"/>
            <family val="2"/>
          </rPr>
          <t xml:space="preserve">
Value is calcuated only for data greater than 0
</t>
        </r>
      </text>
    </comment>
    <comment ref="H377" authorId="0" shapeId="0">
      <text>
        <r>
          <rPr>
            <b/>
            <sz val="8"/>
            <color indexed="81"/>
            <rFont val="Tahoma"/>
            <family val="2"/>
          </rPr>
          <t>Lenova:</t>
        </r>
        <r>
          <rPr>
            <sz val="8"/>
            <color indexed="81"/>
            <rFont val="Tahoma"/>
            <family val="2"/>
          </rPr>
          <t xml:space="preserve">
Value is calcuated only for data greater than 0
</t>
        </r>
      </text>
    </comment>
    <comment ref="H383" authorId="0" shapeId="0">
      <text>
        <r>
          <rPr>
            <b/>
            <sz val="8"/>
            <color indexed="81"/>
            <rFont val="Tahoma"/>
            <family val="2"/>
          </rPr>
          <t>Lenova:</t>
        </r>
        <r>
          <rPr>
            <sz val="8"/>
            <color indexed="81"/>
            <rFont val="Tahoma"/>
            <family val="2"/>
          </rPr>
          <t xml:space="preserve">
Value is calcuated only for data greater than 0
</t>
        </r>
      </text>
    </comment>
    <comment ref="H389" authorId="0" shapeId="0">
      <text>
        <r>
          <rPr>
            <b/>
            <sz val="8"/>
            <color indexed="81"/>
            <rFont val="Tahoma"/>
            <family val="2"/>
          </rPr>
          <t>Lenova:</t>
        </r>
        <r>
          <rPr>
            <sz val="8"/>
            <color indexed="81"/>
            <rFont val="Tahoma"/>
            <family val="2"/>
          </rPr>
          <t xml:space="preserve">
Value is calcuated only for data greater than 0
</t>
        </r>
      </text>
    </comment>
    <comment ref="H396" authorId="0" shapeId="0">
      <text>
        <r>
          <rPr>
            <b/>
            <sz val="8"/>
            <color indexed="81"/>
            <rFont val="Tahoma"/>
            <family val="2"/>
          </rPr>
          <t>Lenova:</t>
        </r>
        <r>
          <rPr>
            <sz val="8"/>
            <color indexed="81"/>
            <rFont val="Tahoma"/>
            <family val="2"/>
          </rPr>
          <t xml:space="preserve">
Value is calcuated only for data greater than 0
</t>
        </r>
      </text>
    </comment>
    <comment ref="H403" authorId="0" shapeId="0">
      <text>
        <r>
          <rPr>
            <b/>
            <sz val="8"/>
            <color indexed="81"/>
            <rFont val="Tahoma"/>
            <family val="2"/>
          </rPr>
          <t>Lenova:</t>
        </r>
        <r>
          <rPr>
            <sz val="8"/>
            <color indexed="81"/>
            <rFont val="Tahoma"/>
            <family val="2"/>
          </rPr>
          <t xml:space="preserve">
Value is calcuated only for data greater than 0
</t>
        </r>
      </text>
    </comment>
    <comment ref="I688" authorId="1" shapeId="0">
      <text>
        <r>
          <rPr>
            <b/>
            <sz val="8"/>
            <color indexed="81"/>
            <rFont val="Tahoma"/>
            <family val="2"/>
          </rPr>
          <t>Sudhan:</t>
        </r>
        <r>
          <rPr>
            <sz val="8"/>
            <color indexed="81"/>
            <rFont val="Tahoma"/>
            <family val="2"/>
          </rPr>
          <t xml:space="preserve">
linked to operating load
</t>
        </r>
      </text>
    </comment>
  </commentList>
</comments>
</file>

<file path=xl/comments2.xml><?xml version="1.0" encoding="utf-8"?>
<comments xmlns="http://schemas.openxmlformats.org/spreadsheetml/2006/main">
  <authors>
    <author>Anuradha Das</author>
    <author>Chittabodha Patra</author>
    <author>RAHUL BHARDWAJ</author>
    <author>Author</author>
  </authors>
  <commentList>
    <comment ref="C45" authorId="0" shapeId="0">
      <text>
        <r>
          <rPr>
            <b/>
            <sz val="9"/>
            <color indexed="81"/>
            <rFont val="Tahoma"/>
            <family val="2"/>
          </rPr>
          <t xml:space="preserve">Blackout
</t>
        </r>
        <r>
          <rPr>
            <sz val="9"/>
            <color indexed="81"/>
            <rFont val="Tahoma"/>
            <family val="2"/>
          </rPr>
          <t xml:space="preserve">
</t>
        </r>
      </text>
    </comment>
    <comment ref="D45" authorId="1" shapeId="0">
      <text>
        <r>
          <rPr>
            <b/>
            <sz val="8"/>
            <color indexed="81"/>
            <rFont val="Tahoma"/>
            <family val="2"/>
          </rPr>
          <t>Chittabodha Patra:</t>
        </r>
        <r>
          <rPr>
            <sz val="8"/>
            <color indexed="81"/>
            <rFont val="Tahoma"/>
            <family val="2"/>
          </rPr>
          <t xml:space="preserve">
Low Coal stock</t>
        </r>
      </text>
    </comment>
    <comment ref="E45" authorId="0" shapeId="0">
      <text>
        <r>
          <rPr>
            <b/>
            <sz val="9"/>
            <color indexed="81"/>
            <rFont val="Tahoma"/>
            <family val="2"/>
          </rPr>
          <t xml:space="preserve">Blackout
</t>
        </r>
        <r>
          <rPr>
            <sz val="9"/>
            <color indexed="81"/>
            <rFont val="Tahoma"/>
            <family val="2"/>
          </rPr>
          <t xml:space="preserve">
</t>
        </r>
      </text>
    </comment>
    <comment ref="G45" authorId="0" shapeId="0">
      <text>
        <r>
          <rPr>
            <b/>
            <sz val="9"/>
            <color indexed="81"/>
            <rFont val="Tahoma"/>
            <family val="2"/>
          </rPr>
          <t xml:space="preserve">Blackout
</t>
        </r>
        <r>
          <rPr>
            <sz val="9"/>
            <color indexed="81"/>
            <rFont val="Tahoma"/>
            <family val="2"/>
          </rPr>
          <t xml:space="preserve">
</t>
        </r>
      </text>
    </comment>
    <comment ref="I45" authorId="0" shapeId="0">
      <text>
        <r>
          <rPr>
            <b/>
            <sz val="9"/>
            <color indexed="81"/>
            <rFont val="Tahoma"/>
            <family val="2"/>
          </rPr>
          <t xml:space="preserve">Blackout
</t>
        </r>
        <r>
          <rPr>
            <sz val="9"/>
            <color indexed="81"/>
            <rFont val="Tahoma"/>
            <family val="2"/>
          </rPr>
          <t xml:space="preserve">
</t>
        </r>
      </text>
    </comment>
    <comment ref="R45" authorId="2" shapeId="0">
      <text>
        <r>
          <rPr>
            <b/>
            <sz val="9"/>
            <color indexed="81"/>
            <rFont val="Tahoma"/>
            <family val="2"/>
          </rPr>
          <t>RAHUL BHARDWAJ:</t>
        </r>
        <r>
          <rPr>
            <sz val="9"/>
            <color indexed="81"/>
            <rFont val="Tahoma"/>
            <family val="2"/>
          </rPr>
          <t xml:space="preserve">
Blackout due to grid problem</t>
        </r>
      </text>
    </comment>
    <comment ref="C46" authorId="2" shapeId="0">
      <text>
        <r>
          <rPr>
            <b/>
            <sz val="9"/>
            <color indexed="81"/>
            <rFont val="Tahoma"/>
            <family val="2"/>
          </rPr>
          <t>RAHUL BHARDWAJ:</t>
        </r>
        <r>
          <rPr>
            <sz val="9"/>
            <color indexed="81"/>
            <rFont val="Tahoma"/>
            <family val="2"/>
          </rPr>
          <t xml:space="preserve">
Black out</t>
        </r>
      </text>
    </comment>
    <comment ref="G46" authorId="0" shapeId="0">
      <text>
        <r>
          <rPr>
            <b/>
            <sz val="9"/>
            <color indexed="81"/>
            <rFont val="Tahoma"/>
            <family val="2"/>
          </rPr>
          <t xml:space="preserve">Blackout
</t>
        </r>
        <r>
          <rPr>
            <sz val="9"/>
            <color indexed="81"/>
            <rFont val="Tahoma"/>
            <family val="2"/>
          </rPr>
          <t xml:space="preserve">
</t>
        </r>
      </text>
    </comment>
    <comment ref="C47" authorId="2" shapeId="0">
      <text>
        <r>
          <rPr>
            <b/>
            <sz val="9"/>
            <color indexed="81"/>
            <rFont val="Tahoma"/>
            <family val="2"/>
          </rPr>
          <t>RAHUL BHARDWAJ:</t>
        </r>
        <r>
          <rPr>
            <sz val="9"/>
            <color indexed="81"/>
            <rFont val="Tahoma"/>
            <family val="2"/>
          </rPr>
          <t xml:space="preserve">
Black out</t>
        </r>
      </text>
    </comment>
    <comment ref="G47" authorId="0" shapeId="0">
      <text>
        <r>
          <rPr>
            <b/>
            <sz val="9"/>
            <color indexed="81"/>
            <rFont val="Tahoma"/>
            <family val="2"/>
          </rPr>
          <t xml:space="preserve">Blackout
</t>
        </r>
        <r>
          <rPr>
            <sz val="9"/>
            <color indexed="81"/>
            <rFont val="Tahoma"/>
            <family val="2"/>
          </rPr>
          <t xml:space="preserve">
</t>
        </r>
      </text>
    </comment>
    <comment ref="C48" authorId="2" shapeId="0">
      <text>
        <r>
          <rPr>
            <b/>
            <sz val="9"/>
            <color indexed="81"/>
            <rFont val="Tahoma"/>
            <family val="2"/>
          </rPr>
          <t>RAHUL BHARDWAJ:</t>
        </r>
        <r>
          <rPr>
            <sz val="9"/>
            <color indexed="81"/>
            <rFont val="Tahoma"/>
            <family val="2"/>
          </rPr>
          <t xml:space="preserve">
Black out</t>
        </r>
      </text>
    </comment>
    <comment ref="G48" authorId="0" shapeId="0">
      <text>
        <r>
          <rPr>
            <b/>
            <sz val="9"/>
            <color indexed="81"/>
            <rFont val="Tahoma"/>
            <family val="2"/>
          </rPr>
          <t xml:space="preserve">Blackout
</t>
        </r>
        <r>
          <rPr>
            <sz val="9"/>
            <color indexed="81"/>
            <rFont val="Tahoma"/>
            <family val="2"/>
          </rPr>
          <t xml:space="preserve">
</t>
        </r>
      </text>
    </comment>
    <comment ref="C49" authorId="2" shapeId="0">
      <text>
        <r>
          <rPr>
            <b/>
            <sz val="9"/>
            <color indexed="81"/>
            <rFont val="Tahoma"/>
            <family val="2"/>
          </rPr>
          <t>RAHUL BHARDWAJ:</t>
        </r>
        <r>
          <rPr>
            <sz val="9"/>
            <color indexed="81"/>
            <rFont val="Tahoma"/>
            <family val="2"/>
          </rPr>
          <t xml:space="preserve">
Black out</t>
        </r>
      </text>
    </comment>
    <comment ref="G49" authorId="0" shapeId="0">
      <text>
        <r>
          <rPr>
            <b/>
            <sz val="9"/>
            <color indexed="81"/>
            <rFont val="Tahoma"/>
            <family val="2"/>
          </rPr>
          <t xml:space="preserve">Blackout
</t>
        </r>
        <r>
          <rPr>
            <sz val="9"/>
            <color indexed="81"/>
            <rFont val="Tahoma"/>
            <family val="2"/>
          </rPr>
          <t xml:space="preserve">
</t>
        </r>
      </text>
    </comment>
    <comment ref="C50" authorId="2" shapeId="0">
      <text>
        <r>
          <rPr>
            <b/>
            <sz val="9"/>
            <color indexed="81"/>
            <rFont val="Tahoma"/>
            <family val="2"/>
          </rPr>
          <t>RAHUL BHARDWAJ:</t>
        </r>
        <r>
          <rPr>
            <sz val="9"/>
            <color indexed="81"/>
            <rFont val="Tahoma"/>
            <family val="2"/>
          </rPr>
          <t xml:space="preserve">
Black out</t>
        </r>
      </text>
    </comment>
    <comment ref="G50" authorId="0" shapeId="0">
      <text>
        <r>
          <rPr>
            <b/>
            <sz val="9"/>
            <color indexed="81"/>
            <rFont val="Tahoma"/>
            <family val="2"/>
          </rPr>
          <t xml:space="preserve">Blackout
</t>
        </r>
        <r>
          <rPr>
            <sz val="9"/>
            <color indexed="81"/>
            <rFont val="Tahoma"/>
            <family val="2"/>
          </rPr>
          <t xml:space="preserve">
</t>
        </r>
      </text>
    </comment>
    <comment ref="C51" authorId="2" shapeId="0">
      <text>
        <r>
          <rPr>
            <b/>
            <sz val="9"/>
            <color indexed="81"/>
            <rFont val="Tahoma"/>
            <family val="2"/>
          </rPr>
          <t>RAHUL BHARDWAJ:</t>
        </r>
        <r>
          <rPr>
            <sz val="9"/>
            <color indexed="81"/>
            <rFont val="Tahoma"/>
            <family val="2"/>
          </rPr>
          <t xml:space="preserve">
Black out</t>
        </r>
      </text>
    </comment>
    <comment ref="G51" authorId="0" shapeId="0">
      <text>
        <r>
          <rPr>
            <b/>
            <sz val="9"/>
            <color indexed="81"/>
            <rFont val="Tahoma"/>
            <family val="2"/>
          </rPr>
          <t xml:space="preserve">Blackout
</t>
        </r>
        <r>
          <rPr>
            <sz val="9"/>
            <color indexed="81"/>
            <rFont val="Tahoma"/>
            <family val="2"/>
          </rPr>
          <t xml:space="preserve">
</t>
        </r>
      </text>
    </comment>
    <comment ref="C52" authorId="2" shapeId="0">
      <text>
        <r>
          <rPr>
            <b/>
            <sz val="9"/>
            <color indexed="81"/>
            <rFont val="Tahoma"/>
            <family val="2"/>
          </rPr>
          <t>RAHUL BHARDWAJ:</t>
        </r>
        <r>
          <rPr>
            <sz val="9"/>
            <color indexed="81"/>
            <rFont val="Tahoma"/>
            <family val="2"/>
          </rPr>
          <t xml:space="preserve">
Black out</t>
        </r>
      </text>
    </comment>
    <comment ref="G52" authorId="0" shapeId="0">
      <text>
        <r>
          <rPr>
            <b/>
            <sz val="9"/>
            <color indexed="81"/>
            <rFont val="Tahoma"/>
            <family val="2"/>
          </rPr>
          <t xml:space="preserve">Blackout
</t>
        </r>
        <r>
          <rPr>
            <sz val="9"/>
            <color indexed="81"/>
            <rFont val="Tahoma"/>
            <family val="2"/>
          </rPr>
          <t xml:space="preserve">
</t>
        </r>
      </text>
    </comment>
    <comment ref="C53" authorId="2" shapeId="0">
      <text>
        <r>
          <rPr>
            <b/>
            <sz val="9"/>
            <color indexed="81"/>
            <rFont val="Tahoma"/>
            <family val="2"/>
          </rPr>
          <t>RAHUL BHARDWAJ:</t>
        </r>
        <r>
          <rPr>
            <sz val="9"/>
            <color indexed="81"/>
            <rFont val="Tahoma"/>
            <family val="2"/>
          </rPr>
          <t xml:space="preserve">
Black out</t>
        </r>
      </text>
    </comment>
    <comment ref="G53" authorId="0" shapeId="0">
      <text>
        <r>
          <rPr>
            <b/>
            <sz val="9"/>
            <color indexed="81"/>
            <rFont val="Tahoma"/>
            <family val="2"/>
          </rPr>
          <t xml:space="preserve">Blackout
</t>
        </r>
        <r>
          <rPr>
            <sz val="9"/>
            <color indexed="81"/>
            <rFont val="Tahoma"/>
            <family val="2"/>
          </rPr>
          <t xml:space="preserve">
</t>
        </r>
      </text>
    </comment>
    <comment ref="D61" authorId="0" shapeId="0">
      <text>
        <r>
          <rPr>
            <b/>
            <sz val="9"/>
            <color indexed="81"/>
            <rFont val="Tahoma"/>
            <family val="2"/>
          </rPr>
          <t>Maintenance s/d + only tripping + No Req</t>
        </r>
      </text>
    </comment>
    <comment ref="E61" authorId="0" shapeId="0">
      <text>
        <r>
          <rPr>
            <b/>
            <sz val="9"/>
            <color indexed="81"/>
            <rFont val="Tahoma"/>
            <family val="2"/>
          </rPr>
          <t>Schedule outages</t>
        </r>
      </text>
    </comment>
    <comment ref="G61" authorId="0" shapeId="0">
      <text>
        <r>
          <rPr>
            <b/>
            <sz val="9"/>
            <color indexed="81"/>
            <rFont val="Tahoma"/>
            <family val="2"/>
          </rPr>
          <t>Maintenance s/d + tripping</t>
        </r>
        <r>
          <rPr>
            <sz val="9"/>
            <color indexed="81"/>
            <rFont val="Tahoma"/>
            <family val="2"/>
          </rPr>
          <t xml:space="preserve">
</t>
        </r>
      </text>
    </comment>
    <comment ref="H61" authorId="0" shapeId="0">
      <text>
        <r>
          <rPr>
            <b/>
            <sz val="9"/>
            <color indexed="81"/>
            <rFont val="Tahoma"/>
            <family val="2"/>
          </rPr>
          <t>Maintenance s/d + only tripping</t>
        </r>
        <r>
          <rPr>
            <sz val="9"/>
            <color indexed="81"/>
            <rFont val="Tahoma"/>
            <family val="2"/>
          </rPr>
          <t xml:space="preserve">
</t>
        </r>
      </text>
    </comment>
    <comment ref="L61" authorId="3" shapeId="0">
      <text>
        <r>
          <rPr>
            <b/>
            <sz val="9"/>
            <color indexed="81"/>
            <rFont val="Tahoma"/>
            <family val="2"/>
          </rPr>
          <t>Maintenance s/d + only tripping + No Req</t>
        </r>
      </text>
    </comment>
    <comment ref="M61" authorId="3" shapeId="0">
      <text>
        <r>
          <rPr>
            <b/>
            <sz val="9"/>
            <color indexed="81"/>
            <rFont val="Tahoma"/>
            <family val="2"/>
          </rPr>
          <t>Schedule outages</t>
        </r>
      </text>
    </comment>
    <comment ref="O61" authorId="3" shapeId="0">
      <text>
        <r>
          <rPr>
            <b/>
            <sz val="9"/>
            <color indexed="81"/>
            <rFont val="Tahoma"/>
            <family val="2"/>
          </rPr>
          <t>Maintenance s/d + tripping</t>
        </r>
        <r>
          <rPr>
            <sz val="9"/>
            <color indexed="81"/>
            <rFont val="Tahoma"/>
            <family val="2"/>
          </rPr>
          <t xml:space="preserve">
</t>
        </r>
      </text>
    </comment>
    <comment ref="P61" authorId="3" shapeId="0">
      <text>
        <r>
          <rPr>
            <b/>
            <sz val="9"/>
            <color indexed="81"/>
            <rFont val="Tahoma"/>
            <family val="2"/>
          </rPr>
          <t>Maintenance s/d + only tripping</t>
        </r>
        <r>
          <rPr>
            <sz val="9"/>
            <color indexed="81"/>
            <rFont val="Tahoma"/>
            <family val="2"/>
          </rPr>
          <t xml:space="preserve">
</t>
        </r>
      </text>
    </comment>
    <comment ref="H62" authorId="0" shapeId="0">
      <text>
        <r>
          <rPr>
            <b/>
            <sz val="9"/>
            <color indexed="81"/>
            <rFont val="Tahoma"/>
            <family val="2"/>
          </rPr>
          <t>Maintenance s/d + only tripping</t>
        </r>
        <r>
          <rPr>
            <sz val="9"/>
            <color indexed="81"/>
            <rFont val="Tahoma"/>
            <family val="2"/>
          </rPr>
          <t xml:space="preserve">
</t>
        </r>
      </text>
    </comment>
    <comment ref="P62" authorId="3" shapeId="0">
      <text>
        <r>
          <rPr>
            <b/>
            <sz val="9"/>
            <color indexed="81"/>
            <rFont val="Tahoma"/>
            <family val="2"/>
          </rPr>
          <t>Maintenance s/d + only tripping</t>
        </r>
        <r>
          <rPr>
            <sz val="9"/>
            <color indexed="81"/>
            <rFont val="Tahoma"/>
            <family val="2"/>
          </rPr>
          <t xml:space="preserve">
</t>
        </r>
      </text>
    </comment>
    <comment ref="H63" authorId="0" shapeId="0">
      <text>
        <r>
          <rPr>
            <b/>
            <sz val="9"/>
            <color indexed="81"/>
            <rFont val="Tahoma"/>
            <family val="2"/>
          </rPr>
          <t>Maintenance s/d + only tripping</t>
        </r>
        <r>
          <rPr>
            <sz val="9"/>
            <color indexed="81"/>
            <rFont val="Tahoma"/>
            <family val="2"/>
          </rPr>
          <t xml:space="preserve">
</t>
        </r>
      </text>
    </comment>
    <comment ref="P63" authorId="3" shapeId="0">
      <text>
        <r>
          <rPr>
            <b/>
            <sz val="9"/>
            <color indexed="81"/>
            <rFont val="Tahoma"/>
            <family val="2"/>
          </rPr>
          <t>Maintenance s/d + only tripping</t>
        </r>
        <r>
          <rPr>
            <sz val="9"/>
            <color indexed="81"/>
            <rFont val="Tahoma"/>
            <family val="2"/>
          </rPr>
          <t xml:space="preserve">
</t>
        </r>
      </text>
    </comment>
    <comment ref="H64" authorId="0" shapeId="0">
      <text>
        <r>
          <rPr>
            <b/>
            <sz val="9"/>
            <color indexed="81"/>
            <rFont val="Tahoma"/>
            <family val="2"/>
          </rPr>
          <t>Maintenance s/d + only tripping</t>
        </r>
        <r>
          <rPr>
            <sz val="9"/>
            <color indexed="81"/>
            <rFont val="Tahoma"/>
            <family val="2"/>
          </rPr>
          <t xml:space="preserve">
</t>
        </r>
      </text>
    </comment>
    <comment ref="P64" authorId="3" shapeId="0">
      <text>
        <r>
          <rPr>
            <b/>
            <sz val="9"/>
            <color indexed="81"/>
            <rFont val="Tahoma"/>
            <family val="2"/>
          </rPr>
          <t>Maintenance s/d + only tripping</t>
        </r>
        <r>
          <rPr>
            <sz val="9"/>
            <color indexed="81"/>
            <rFont val="Tahoma"/>
            <family val="2"/>
          </rPr>
          <t xml:space="preserve">
</t>
        </r>
      </text>
    </comment>
    <comment ref="H65" authorId="0" shapeId="0">
      <text>
        <r>
          <rPr>
            <b/>
            <sz val="9"/>
            <color indexed="81"/>
            <rFont val="Tahoma"/>
            <family val="2"/>
          </rPr>
          <t>Maintenance s/d + only tripping</t>
        </r>
        <r>
          <rPr>
            <sz val="9"/>
            <color indexed="81"/>
            <rFont val="Tahoma"/>
            <family val="2"/>
          </rPr>
          <t xml:space="preserve">
</t>
        </r>
      </text>
    </comment>
    <comment ref="P65" authorId="3" shapeId="0">
      <text>
        <r>
          <rPr>
            <b/>
            <sz val="9"/>
            <color indexed="81"/>
            <rFont val="Tahoma"/>
            <family val="2"/>
          </rPr>
          <t>Maintenance s/d + only tripping</t>
        </r>
        <r>
          <rPr>
            <sz val="9"/>
            <color indexed="81"/>
            <rFont val="Tahoma"/>
            <family val="2"/>
          </rPr>
          <t xml:space="preserve">
</t>
        </r>
      </text>
    </comment>
    <comment ref="H66" authorId="0" shapeId="0">
      <text>
        <r>
          <rPr>
            <b/>
            <sz val="9"/>
            <color indexed="81"/>
            <rFont val="Tahoma"/>
            <family val="2"/>
          </rPr>
          <t>Maintenance s/d + only tripping</t>
        </r>
        <r>
          <rPr>
            <sz val="9"/>
            <color indexed="81"/>
            <rFont val="Tahoma"/>
            <family val="2"/>
          </rPr>
          <t xml:space="preserve">
</t>
        </r>
      </text>
    </comment>
    <comment ref="P66" authorId="3" shapeId="0">
      <text>
        <r>
          <rPr>
            <b/>
            <sz val="9"/>
            <color indexed="81"/>
            <rFont val="Tahoma"/>
            <family val="2"/>
          </rPr>
          <t>Maintenance s/d + only tripping</t>
        </r>
        <r>
          <rPr>
            <sz val="9"/>
            <color indexed="81"/>
            <rFont val="Tahoma"/>
            <family val="2"/>
          </rPr>
          <t xml:space="preserve">
</t>
        </r>
      </text>
    </comment>
    <comment ref="H67" authorId="0" shapeId="0">
      <text>
        <r>
          <rPr>
            <b/>
            <sz val="9"/>
            <color indexed="81"/>
            <rFont val="Tahoma"/>
            <family val="2"/>
          </rPr>
          <t>Maintenance s/d + only tripping</t>
        </r>
        <r>
          <rPr>
            <sz val="9"/>
            <color indexed="81"/>
            <rFont val="Tahoma"/>
            <family val="2"/>
          </rPr>
          <t xml:space="preserve">
</t>
        </r>
      </text>
    </comment>
    <comment ref="P67" authorId="3" shapeId="0">
      <text>
        <r>
          <rPr>
            <b/>
            <sz val="9"/>
            <color indexed="81"/>
            <rFont val="Tahoma"/>
            <family val="2"/>
          </rPr>
          <t>Maintenance s/d + only tripping</t>
        </r>
        <r>
          <rPr>
            <sz val="9"/>
            <color indexed="81"/>
            <rFont val="Tahoma"/>
            <family val="2"/>
          </rPr>
          <t xml:space="preserve">
</t>
        </r>
      </text>
    </comment>
    <comment ref="H68" authorId="0" shapeId="0">
      <text>
        <r>
          <rPr>
            <b/>
            <sz val="9"/>
            <color indexed="81"/>
            <rFont val="Tahoma"/>
            <family val="2"/>
          </rPr>
          <t>Maintenance s/d + only tripping</t>
        </r>
        <r>
          <rPr>
            <sz val="9"/>
            <color indexed="81"/>
            <rFont val="Tahoma"/>
            <family val="2"/>
          </rPr>
          <t xml:space="preserve">
</t>
        </r>
      </text>
    </comment>
    <comment ref="P68" authorId="3" shapeId="0">
      <text>
        <r>
          <rPr>
            <b/>
            <sz val="9"/>
            <color indexed="81"/>
            <rFont val="Tahoma"/>
            <family val="2"/>
          </rPr>
          <t>Maintenance s/d + only tripping</t>
        </r>
        <r>
          <rPr>
            <sz val="9"/>
            <color indexed="81"/>
            <rFont val="Tahoma"/>
            <family val="2"/>
          </rPr>
          <t xml:space="preserve">
</t>
        </r>
      </text>
    </comment>
    <comment ref="H69" authorId="0" shapeId="0">
      <text>
        <r>
          <rPr>
            <b/>
            <sz val="9"/>
            <color indexed="81"/>
            <rFont val="Tahoma"/>
            <family val="2"/>
          </rPr>
          <t>Maintenance s/d + only tripping</t>
        </r>
        <r>
          <rPr>
            <sz val="9"/>
            <color indexed="81"/>
            <rFont val="Tahoma"/>
            <family val="2"/>
          </rPr>
          <t xml:space="preserve">
</t>
        </r>
      </text>
    </comment>
    <comment ref="P69" authorId="3" shapeId="0">
      <text>
        <r>
          <rPr>
            <b/>
            <sz val="9"/>
            <color indexed="81"/>
            <rFont val="Tahoma"/>
            <family val="2"/>
          </rPr>
          <t>Maintenance s/d + only tripping</t>
        </r>
        <r>
          <rPr>
            <sz val="9"/>
            <color indexed="81"/>
            <rFont val="Tahoma"/>
            <family val="2"/>
          </rPr>
          <t xml:space="preserve">
</t>
        </r>
      </text>
    </comment>
  </commentList>
</comments>
</file>

<file path=xl/sharedStrings.xml><?xml version="1.0" encoding="utf-8"?>
<sst xmlns="http://schemas.openxmlformats.org/spreadsheetml/2006/main" count="8344" uniqueCount="2579">
  <si>
    <t>H</t>
  </si>
  <si>
    <t>kcal/kWh</t>
  </si>
  <si>
    <t>Gross Heat Rate of CPP (Gas Turbine)</t>
  </si>
  <si>
    <t>Gross Heat Rate of CPP (Steam Turbine)</t>
  </si>
  <si>
    <t>Gross Heat Rate of DG Set</t>
  </si>
  <si>
    <t>Gross Heat Rate</t>
  </si>
  <si>
    <t>G</t>
  </si>
  <si>
    <t>Million kcal</t>
  </si>
  <si>
    <t>Total Thermal Energy Input through all Fuels</t>
  </si>
  <si>
    <t xml:space="preserve"> Total Thermal Energy Used in Process</t>
  </si>
  <si>
    <t xml:space="preserve"> Total Thermal Energy Used in Power Generation</t>
  </si>
  <si>
    <t>Total Thermal Energy</t>
  </si>
  <si>
    <t>F</t>
  </si>
  <si>
    <t>Total Gaseous Energy Used in Process</t>
  </si>
  <si>
    <t>E.4</t>
  </si>
  <si>
    <t>Total Gaseous Energy Used in Power Generation</t>
  </si>
  <si>
    <t>E.3</t>
  </si>
  <si>
    <t>Thermal Energy Used in Process</t>
  </si>
  <si>
    <t>(vii)</t>
  </si>
  <si>
    <t>Thermal Energy Used in Power Generation</t>
  </si>
  <si>
    <t>(vi)</t>
  </si>
  <si>
    <t>Million SCM</t>
  </si>
  <si>
    <t>Total LPG Consumption as fuel</t>
  </si>
  <si>
    <t>(v)</t>
  </si>
  <si>
    <t>Quantity used for process heating</t>
  </si>
  <si>
    <t>(iv)</t>
  </si>
  <si>
    <t>Quantity used for power generation</t>
  </si>
  <si>
    <t>(iii)</t>
  </si>
  <si>
    <t>Quantity purchased</t>
  </si>
  <si>
    <t>(ii)</t>
  </si>
  <si>
    <t>kcal/SCM</t>
  </si>
  <si>
    <t>(i)</t>
  </si>
  <si>
    <t>Liquefied Petroleum Gas (LPG)</t>
  </si>
  <si>
    <t>E.2</t>
  </si>
  <si>
    <t>(viii)</t>
  </si>
  <si>
    <t>Total CNG Consumption as fuel</t>
  </si>
  <si>
    <t>Quantity used for transportation, if any</t>
  </si>
  <si>
    <t xml:space="preserve">Quantity purchased </t>
  </si>
  <si>
    <t xml:space="preserve">Gross calorific value </t>
  </si>
  <si>
    <t>Compressed Natural Gas (CNG/NG/PNG/LNG)</t>
  </si>
  <si>
    <t>E.1</t>
  </si>
  <si>
    <t>Gaseous Fuel</t>
  </si>
  <si>
    <t>E</t>
  </si>
  <si>
    <t>Total Liquid Energy Used in Process</t>
  </si>
  <si>
    <t>D.9</t>
  </si>
  <si>
    <t>Total Liquid Energy Used in Power Generation (CPP)</t>
  </si>
  <si>
    <t>D.8</t>
  </si>
  <si>
    <t>Total Liquid Energy Used in Power Generation (DG Set)</t>
  </si>
  <si>
    <t>D.7</t>
  </si>
  <si>
    <t>(x)</t>
  </si>
  <si>
    <t>Thermal Energy Used in Power Generation (CPP)</t>
  </si>
  <si>
    <t>(ix)</t>
  </si>
  <si>
    <t>Thermal Energy Used in Power Generation (DG Set)</t>
  </si>
  <si>
    <t>Tonne</t>
  </si>
  <si>
    <t>Total Liquid waste Consumption as fuel</t>
  </si>
  <si>
    <t>kilo Litre</t>
  </si>
  <si>
    <t xml:space="preserve">Quantity used for process </t>
  </si>
  <si>
    <t>Quantity used for power generation (CPP)</t>
  </si>
  <si>
    <t>Quantity used for power generation (DG Set)</t>
  </si>
  <si>
    <t>kg/ltr</t>
  </si>
  <si>
    <t>Average Density</t>
  </si>
  <si>
    <t>kcal/ kg</t>
  </si>
  <si>
    <t>Gross calorific value</t>
  </si>
  <si>
    <t>Thermal Energy Input through Liquid waste, mentioned in CPCB guidelines,  not to be taken into account</t>
  </si>
  <si>
    <t xml:space="preserve">Liquid Waste (pl. specify and refer CPCB guidelines, enclosed) </t>
  </si>
  <si>
    <t>D.6</t>
  </si>
  <si>
    <t>(xi)</t>
  </si>
  <si>
    <t>Total LDO Consumption as fuel</t>
  </si>
  <si>
    <t>Light Diesel Oil (LDO)</t>
  </si>
  <si>
    <t>D.5</t>
  </si>
  <si>
    <t>Total HSD Consumption as fuel</t>
  </si>
  <si>
    <t>Quantity used for material handling / Transportation (Raw material handling , Loco, etc)</t>
  </si>
  <si>
    <t>kg/litre</t>
  </si>
  <si>
    <t>High Speed Diesel (HSD)</t>
  </si>
  <si>
    <t>D.4</t>
  </si>
  <si>
    <t>Total HSHS Consumption as fuel</t>
  </si>
  <si>
    <t>High Sulphur Heavy Stock (HSHS)</t>
  </si>
  <si>
    <t>D.3</t>
  </si>
  <si>
    <t>Total LSHS Consumption as fuel</t>
  </si>
  <si>
    <t>Low Sulphur Heavy Stock (LSHS)</t>
  </si>
  <si>
    <t>D.2</t>
  </si>
  <si>
    <t>Total F. Oil Consumption as fuel</t>
  </si>
  <si>
    <t xml:space="preserve">Average Density </t>
  </si>
  <si>
    <t>Furnace Oil</t>
  </si>
  <si>
    <t>D.1</t>
  </si>
  <si>
    <t>Liquid Fuel Consumption</t>
  </si>
  <si>
    <t>D</t>
  </si>
  <si>
    <t>Total Solid Energy Used in Process</t>
  </si>
  <si>
    <t>C.8</t>
  </si>
  <si>
    <t>C.7</t>
  </si>
  <si>
    <t>Total Quantity Consumed</t>
  </si>
  <si>
    <t>Average Gross calorific value as fired</t>
  </si>
  <si>
    <t>Solid Waste (pl. specify and refer CPCB guidelines, enclosed) rubber tyres chips, Municipal Solid waste etc.</t>
  </si>
  <si>
    <t>C.6</t>
  </si>
  <si>
    <t>Thermal Energy Input through Biomass not to be taken into account</t>
  </si>
  <si>
    <t>Bio mass or Other purchased Renewable solid fuels (pl. specify) baggase, rice husk, etc.</t>
  </si>
  <si>
    <t>C.5</t>
  </si>
  <si>
    <t>Coal(lignite)</t>
  </si>
  <si>
    <t>C.4</t>
  </si>
  <si>
    <t>Coal(Imported)</t>
  </si>
  <si>
    <t>C.3</t>
  </si>
  <si>
    <t>Petcoke/Carbon</t>
  </si>
  <si>
    <t>C.2</t>
  </si>
  <si>
    <t>Coal (Indian)</t>
  </si>
  <si>
    <t>C.1</t>
  </si>
  <si>
    <t xml:space="preserve">Solid Fuel Consumption </t>
  </si>
  <si>
    <t>C</t>
  </si>
  <si>
    <t>Total Electricity Consumed in Process &amp; Axiliaries</t>
  </si>
  <si>
    <t>B.7</t>
  </si>
  <si>
    <t>Equivalent Thermal Energy supplied to grid/others</t>
  </si>
  <si>
    <t>B.6</t>
  </si>
  <si>
    <t>Electricity Supplied to Colony/others</t>
  </si>
  <si>
    <t>B.5</t>
  </si>
  <si>
    <t>Electricity Supplied to Grid/others</t>
  </si>
  <si>
    <t>B.4</t>
  </si>
  <si>
    <t>Total Own Generation of Electricity</t>
  </si>
  <si>
    <t>B.3</t>
  </si>
  <si>
    <t>Hrs</t>
  </si>
  <si>
    <t>Running Hours</t>
  </si>
  <si>
    <t>kcal/ kWh</t>
  </si>
  <si>
    <t>Operating Heat Rate</t>
  </si>
  <si>
    <t xml:space="preserve">Gross Design Heat Rate </t>
  </si>
  <si>
    <t>%</t>
  </si>
  <si>
    <t xml:space="preserve">Auxiliary Power Consumption </t>
  </si>
  <si>
    <t>Plant Load Factor (PLF)</t>
  </si>
  <si>
    <t>MW</t>
  </si>
  <si>
    <t>Install Capacity</t>
  </si>
  <si>
    <t>Through Gas turbine</t>
  </si>
  <si>
    <t>B.2.3</t>
  </si>
  <si>
    <t xml:space="preserve">Through Steam turbine/ generator   </t>
  </si>
  <si>
    <t>B.2.2</t>
  </si>
  <si>
    <t>Designed Gross Heat Rate of DG Set</t>
  </si>
  <si>
    <t>Gross Unit Generation</t>
  </si>
  <si>
    <t>Annual generation</t>
  </si>
  <si>
    <t>Through DG sets</t>
  </si>
  <si>
    <t>B.2.1</t>
  </si>
  <si>
    <t xml:space="preserve">Own Generation </t>
  </si>
  <si>
    <t>B.2</t>
  </si>
  <si>
    <t>kW</t>
  </si>
  <si>
    <t xml:space="preserve">Plant Connected Load </t>
  </si>
  <si>
    <t>c</t>
  </si>
  <si>
    <t>b</t>
  </si>
  <si>
    <t>a</t>
  </si>
  <si>
    <t>Electricity from Grid / Other</t>
  </si>
  <si>
    <t>B.1</t>
  </si>
  <si>
    <t>Electricity Consumption and cost</t>
  </si>
  <si>
    <t>B</t>
  </si>
  <si>
    <t>Moisture</t>
  </si>
  <si>
    <t>iv</t>
  </si>
  <si>
    <t>iii</t>
  </si>
  <si>
    <t>Ash</t>
  </si>
  <si>
    <t>ii</t>
  </si>
  <si>
    <t>kcal/kg</t>
  </si>
  <si>
    <t>i</t>
  </si>
  <si>
    <t>kWh/Tonne</t>
  </si>
  <si>
    <t>Deg C</t>
  </si>
  <si>
    <t>Calcination Temperature</t>
  </si>
  <si>
    <t>Type of Calciner Technology</t>
  </si>
  <si>
    <t>Specific Steam Consumption for Evaporation</t>
  </si>
  <si>
    <t>vi</t>
  </si>
  <si>
    <t>Steam Enthalpy</t>
  </si>
  <si>
    <t>v</t>
  </si>
  <si>
    <t>Specific Steam Consumption for Digestion</t>
  </si>
  <si>
    <t>Number of Digestion Units</t>
  </si>
  <si>
    <t>Type of Digestion Technology</t>
  </si>
  <si>
    <t>Annual</t>
  </si>
  <si>
    <t>Total Equivalent Calcined Alumina Production</t>
  </si>
  <si>
    <t>viii</t>
  </si>
  <si>
    <t xml:space="preserve">Electrical SEC </t>
  </si>
  <si>
    <t>Thermal SEC</t>
  </si>
  <si>
    <t>Capacity Utilisation</t>
  </si>
  <si>
    <t>Actual Production</t>
  </si>
  <si>
    <t>Installed Capacity</t>
  </si>
  <si>
    <t xml:space="preserve">Annual </t>
  </si>
  <si>
    <t>kcal/Tonne</t>
  </si>
  <si>
    <t xml:space="preserve">Calcined Alumina  </t>
  </si>
  <si>
    <t>Electrical SEC of  Hydrated Alumina</t>
  </si>
  <si>
    <t>vii</t>
  </si>
  <si>
    <t>Thermal SEC of Hydrated Alumina</t>
  </si>
  <si>
    <t xml:space="preserve">Hydrate Alumina </t>
  </si>
  <si>
    <t>Capacity Utilization (Hydrate Alumina)</t>
  </si>
  <si>
    <t>Total Hydrate Alumina Production</t>
  </si>
  <si>
    <t>A3</t>
  </si>
  <si>
    <t>Annual Installed Capacity</t>
  </si>
  <si>
    <t>A2</t>
  </si>
  <si>
    <t>Production Capacity (Hydrate Alumina)</t>
  </si>
  <si>
    <t>A1</t>
  </si>
  <si>
    <t>Production and capacity utilization details</t>
  </si>
  <si>
    <t>A</t>
  </si>
  <si>
    <t>Source of Data</t>
  </si>
  <si>
    <t>Unit</t>
  </si>
  <si>
    <t>Particulars</t>
  </si>
  <si>
    <t>S. No</t>
  </si>
  <si>
    <t>Name of the Unit</t>
  </si>
  <si>
    <t>J</t>
  </si>
  <si>
    <t>I</t>
  </si>
  <si>
    <t>GCV of Liquid Fuel (HSD)</t>
  </si>
  <si>
    <t>GCV of Liquid Fuel (FO)</t>
  </si>
  <si>
    <t>GCV of Petcoke</t>
  </si>
  <si>
    <t>GCV of Indian Coal</t>
  </si>
  <si>
    <t>GCV of Fuels</t>
  </si>
  <si>
    <t xml:space="preserve">Details of Electricity Consumption </t>
  </si>
  <si>
    <t>Sector - Aluminium Sector</t>
  </si>
  <si>
    <t>Year of Establishment</t>
  </si>
  <si>
    <t>Plant Contact Details &amp; Address</t>
  </si>
  <si>
    <t>City/Town/Village</t>
  </si>
  <si>
    <t>District</t>
  </si>
  <si>
    <t>State</t>
  </si>
  <si>
    <t>Pin</t>
  </si>
  <si>
    <t>Telephone</t>
  </si>
  <si>
    <t>Fax</t>
  </si>
  <si>
    <t>Plant's Chief Executive Name</t>
  </si>
  <si>
    <t>Designation</t>
  </si>
  <si>
    <t>Mobile</t>
  </si>
  <si>
    <t>E-mail</t>
  </si>
  <si>
    <t>Registered Office</t>
  </si>
  <si>
    <t>Company's Chief Executive Name</t>
  </si>
  <si>
    <t>Address</t>
  </si>
  <si>
    <t>P.O.</t>
  </si>
  <si>
    <t>Energy Manager Details</t>
  </si>
  <si>
    <t xml:space="preserve">Name  </t>
  </si>
  <si>
    <t>Whether EA or EM</t>
  </si>
  <si>
    <t>EA/EM Registration No.</t>
  </si>
  <si>
    <t>E-mail ID</t>
  </si>
  <si>
    <t>Gross Unit generation</t>
  </si>
  <si>
    <t>Production Capacity (Molten Aluminium)</t>
  </si>
  <si>
    <t>Total Molten Aluminium  Production</t>
  </si>
  <si>
    <t>Production Capacity - Cast House</t>
  </si>
  <si>
    <t>Total Production- Cast House</t>
  </si>
  <si>
    <t>Capacity Utilization (Molten Aluminium)</t>
  </si>
  <si>
    <t>kWh/tonne Molten Aluminium</t>
  </si>
  <si>
    <t>DC Current Design</t>
  </si>
  <si>
    <t>DC Current Actual</t>
  </si>
  <si>
    <t>Billets</t>
  </si>
  <si>
    <t>Production</t>
  </si>
  <si>
    <t>Thermal SEC of Billets</t>
  </si>
  <si>
    <t>Electrical SEC of Billtes</t>
  </si>
  <si>
    <t>Ingot</t>
  </si>
  <si>
    <t>Thermal SEC of Ingots</t>
  </si>
  <si>
    <t>Electrical SEC of Ingots</t>
  </si>
  <si>
    <t>Bars</t>
  </si>
  <si>
    <t>Thermal SEC of Bars</t>
  </si>
  <si>
    <t>Electrical SEC of Bars</t>
  </si>
  <si>
    <t>Primary Foundry Alloys</t>
  </si>
  <si>
    <t>Thermal SEC of Alloys</t>
  </si>
  <si>
    <t>Electrical SEC of Alloys</t>
  </si>
  <si>
    <t>Wire Rod</t>
  </si>
  <si>
    <t>Thermal SEC of Wire Rod</t>
  </si>
  <si>
    <t>Electrical SEC of Wire Rod</t>
  </si>
  <si>
    <t>Strips</t>
  </si>
  <si>
    <t>Others , if Any</t>
  </si>
  <si>
    <t xml:space="preserve">Thermal SEC </t>
  </si>
  <si>
    <t>Total Equivalent Molten Aluminum Produced</t>
  </si>
  <si>
    <t>Lakh kWH</t>
  </si>
  <si>
    <t>Auxiliary Power Consumption</t>
  </si>
  <si>
    <t>Lakh kWh</t>
  </si>
  <si>
    <t>Sector: Aluminium Sector</t>
  </si>
  <si>
    <t>Molten Aluminum Production</t>
  </si>
  <si>
    <t>Sector: Aluminum Sector</t>
  </si>
  <si>
    <t>Details of Production</t>
  </si>
  <si>
    <t>Total Molten Aluminium Production</t>
  </si>
  <si>
    <t>Total Cast House Production</t>
  </si>
  <si>
    <t>Capacity Utilization (Molten Aluminum)</t>
  </si>
  <si>
    <t>Capacity Utilization (Calcined Alumina)</t>
  </si>
  <si>
    <t>Thermal SEC of Strips</t>
  </si>
  <si>
    <t>Electrical SEC of Strips</t>
  </si>
  <si>
    <t>Total Thermal Energy Consumption</t>
  </si>
  <si>
    <t>Total Electricity consumed within the plant</t>
  </si>
  <si>
    <t>Total Energy Consumed (Thermal+Electrical)</t>
  </si>
  <si>
    <t>Gate to Gate SEC of Equivalent Calcined Alumina</t>
  </si>
  <si>
    <t>Gate to Gate SEC of Equivalent Molten Aluminum</t>
  </si>
  <si>
    <t>Total Energy Consumed / Total Equivalent Molten Aluminum Production</t>
  </si>
  <si>
    <t xml:space="preserve">kVA </t>
  </si>
  <si>
    <t>Avg. Gross Heat rate of DG Set</t>
  </si>
  <si>
    <t xml:space="preserve">Average Gross Heat Rate </t>
  </si>
  <si>
    <t>Weighted Average Heat Rate of plant</t>
  </si>
  <si>
    <t>Total Generation of Electricity</t>
  </si>
  <si>
    <t>Total Electricity Consumed</t>
  </si>
  <si>
    <t>National Heat Rate</t>
  </si>
  <si>
    <t>D1</t>
  </si>
  <si>
    <t xml:space="preserve">Sector: Aluminum Sector </t>
  </si>
  <si>
    <t>Bauxite Silica</t>
  </si>
  <si>
    <t>Bauxite Moisture</t>
  </si>
  <si>
    <t>Bauxite Total Available Alumina (TAA)</t>
  </si>
  <si>
    <t>Bauxite Trihydrate Alumina (THA)</t>
  </si>
  <si>
    <t>Bauxite Monohydrate Alumina (MHA)</t>
  </si>
  <si>
    <t>ix</t>
  </si>
  <si>
    <t>x</t>
  </si>
  <si>
    <t>xi</t>
  </si>
  <si>
    <t>xii</t>
  </si>
  <si>
    <t>Factor</t>
  </si>
  <si>
    <t>TOE/Tonne</t>
  </si>
  <si>
    <t>SEC of Other Products (if any) after Molten Aluminum</t>
  </si>
  <si>
    <t>Total Hydrate Aluminia  Production</t>
  </si>
  <si>
    <t>Total Calcined Alumina Production</t>
  </si>
  <si>
    <t>Carbon Paste Production</t>
  </si>
  <si>
    <t>Carbon Black Production</t>
  </si>
  <si>
    <t>Zeolite Production</t>
  </si>
  <si>
    <t>Carbon Anodes Production</t>
  </si>
  <si>
    <t>oC</t>
  </si>
  <si>
    <t>Details</t>
  </si>
  <si>
    <t>Units</t>
  </si>
  <si>
    <t>Capacity Utillization (Cast House)</t>
  </si>
  <si>
    <t>Capacity Utilization (Cast House)</t>
  </si>
  <si>
    <t>Specific Power Consumption for Digestion</t>
  </si>
  <si>
    <t>Gross Calorific Value</t>
  </si>
  <si>
    <t>G1</t>
  </si>
  <si>
    <t>G2</t>
  </si>
  <si>
    <t>G3</t>
  </si>
  <si>
    <t>H1</t>
  </si>
  <si>
    <t>H2</t>
  </si>
  <si>
    <t>H3</t>
  </si>
  <si>
    <t>Sub Sector</t>
  </si>
  <si>
    <t xml:space="preserve"> Annual Fuel Consumption</t>
  </si>
  <si>
    <t>(FO/LDO/HSD/HSHS/LSHS)</t>
  </si>
  <si>
    <t>Average density of fuel</t>
  </si>
  <si>
    <t>Kilo litre</t>
  </si>
  <si>
    <t>kg/lit</t>
  </si>
  <si>
    <t>B1</t>
  </si>
  <si>
    <t>C1</t>
  </si>
  <si>
    <t>C2</t>
  </si>
  <si>
    <t>Smelter Process</t>
  </si>
  <si>
    <t>Basis/ Calculation</t>
  </si>
  <si>
    <t>Refinery Process</t>
  </si>
  <si>
    <t xml:space="preserve">Production and Capacity Utilization </t>
  </si>
  <si>
    <t xml:space="preserve">Process wise production and performance detail </t>
  </si>
  <si>
    <t>(v)x(ii)/1000</t>
  </si>
  <si>
    <t>(ii)x(v)/1000</t>
  </si>
  <si>
    <t>E.1.(viii)+E.2.(vii)</t>
  </si>
  <si>
    <t>[A1(iii) / A1(i)] X 100</t>
  </si>
  <si>
    <t>[A1(iv) / A1(ii)] X 100</t>
  </si>
  <si>
    <t>[A2(iii) / A2(i)] X 100</t>
  </si>
  <si>
    <t>[A2(iv) / A2(ii)] X 100</t>
  </si>
  <si>
    <t>Total Calcined Alumina  Production</t>
  </si>
  <si>
    <t>No.</t>
  </si>
  <si>
    <t>A3.1</t>
  </si>
  <si>
    <t>Technology</t>
  </si>
  <si>
    <t>Techonolgy</t>
  </si>
  <si>
    <t>Opening stock of Hydrated alumina</t>
  </si>
  <si>
    <t>Closing stock of Hydrated alumina</t>
  </si>
  <si>
    <t>d</t>
  </si>
  <si>
    <t>e</t>
  </si>
  <si>
    <t>f</t>
  </si>
  <si>
    <t>g</t>
  </si>
  <si>
    <t>A3.2</t>
  </si>
  <si>
    <t>kcal/tonne Molten Aluminium</t>
  </si>
  <si>
    <t>Cast House Production</t>
  </si>
  <si>
    <t>xiii</t>
  </si>
  <si>
    <t>Hours</t>
  </si>
  <si>
    <t>B.2.5</t>
  </si>
  <si>
    <t>Steam Pressure</t>
  </si>
  <si>
    <t>kg/cm2</t>
  </si>
  <si>
    <t>Hydrogen</t>
  </si>
  <si>
    <t xml:space="preserve">Annual Generation </t>
  </si>
  <si>
    <t>WHR Running Hours</t>
  </si>
  <si>
    <t>Through Waste Heat Recovery</t>
  </si>
  <si>
    <t>Ratio</t>
  </si>
  <si>
    <t>Digestion Process Parameter</t>
  </si>
  <si>
    <t>Pressure of Low Temperature Digestion Units</t>
  </si>
  <si>
    <t>Pressure of High Temperature Digestion Units</t>
  </si>
  <si>
    <t>Production Capacity of Digestion Units</t>
  </si>
  <si>
    <t>Tonne of Steam/ Tonne of Hydrate Alumina</t>
  </si>
  <si>
    <t>Specific Power Consumption for calciner</t>
  </si>
  <si>
    <t>Specific Thermal Consumption for calciner</t>
  </si>
  <si>
    <t>Total Calcined Alumina Consumed</t>
  </si>
  <si>
    <t>Total Bauxite Consumed</t>
  </si>
  <si>
    <t>kWh/T</t>
  </si>
  <si>
    <t>kcal/T</t>
  </si>
  <si>
    <t>h</t>
  </si>
  <si>
    <t xml:space="preserve">Smelter Process Operating Parameters </t>
  </si>
  <si>
    <t xml:space="preserve">Design DC Specific Power Consumption of pots </t>
  </si>
  <si>
    <t xml:space="preserve">Actual DC Specific Power Consumption of pots </t>
  </si>
  <si>
    <t>Alumina Consumption Factor</t>
  </si>
  <si>
    <t>Tonne of Alumina/Tonne of Molten Aluminum</t>
  </si>
  <si>
    <t>Carbon Consumption Factor</t>
  </si>
  <si>
    <t>Tonne of Carbon/Tonne of Molten Aluminum</t>
  </si>
  <si>
    <t>Anode Effect</t>
  </si>
  <si>
    <t>No./Pot/Cell/day</t>
  </si>
  <si>
    <t>Smelting Technology</t>
  </si>
  <si>
    <t>Kilo Amp</t>
  </si>
  <si>
    <t>Total Carbon Black Production</t>
  </si>
  <si>
    <t>Total Carbon Paste Production</t>
  </si>
  <si>
    <t>Total zeolite Production</t>
  </si>
  <si>
    <t>Total Ingot Production</t>
  </si>
  <si>
    <t>Total Billet Production</t>
  </si>
  <si>
    <t>Total Bars production</t>
  </si>
  <si>
    <t>Total Primary foundry alloys production</t>
  </si>
  <si>
    <t>Total Wire rod Production</t>
  </si>
  <si>
    <t>Total strips production</t>
  </si>
  <si>
    <t>Other Products</t>
  </si>
  <si>
    <t>Smelting Process</t>
  </si>
  <si>
    <t>Production Capacity (Calcined Alumina)</t>
  </si>
  <si>
    <t>Details of Energy Consumption</t>
  </si>
  <si>
    <t>Energy Consumption of Carbon Black</t>
  </si>
  <si>
    <t>Energy Consumption of Carbon Paste</t>
  </si>
  <si>
    <t>Energy Consumption of Zeolite</t>
  </si>
  <si>
    <t xml:space="preserve">By Products Energy Consumption </t>
  </si>
  <si>
    <t>B1.1</t>
  </si>
  <si>
    <t>Total Energy Consumed by By-Products</t>
  </si>
  <si>
    <t>d.1</t>
  </si>
  <si>
    <t>d.2</t>
  </si>
  <si>
    <t>d.3</t>
  </si>
  <si>
    <t>d.4</t>
  </si>
  <si>
    <t>d.5</t>
  </si>
  <si>
    <t>d.6</t>
  </si>
  <si>
    <t>d.7</t>
  </si>
  <si>
    <t>Gate to Gate Specific Energy Consumption</t>
  </si>
  <si>
    <t>Type of Bauxite</t>
  </si>
  <si>
    <t>Type</t>
  </si>
  <si>
    <t>xiv</t>
  </si>
  <si>
    <t>Temperature of Low Temperature Digestion Units</t>
  </si>
  <si>
    <t>Temperature of High Temperature Digestion Units</t>
  </si>
  <si>
    <t>Overall Recovery</t>
  </si>
  <si>
    <t>Wash Water</t>
  </si>
  <si>
    <t>Steam Economy</t>
  </si>
  <si>
    <t>Fe in Bauxite</t>
  </si>
  <si>
    <t>Fe in Mud</t>
  </si>
  <si>
    <t>Actual Steam Enthalpy</t>
  </si>
  <si>
    <t>Boiler Efficiency</t>
  </si>
  <si>
    <t>t/t</t>
  </si>
  <si>
    <t>Sr. No</t>
  </si>
  <si>
    <t>Description</t>
  </si>
  <si>
    <t>Calculation/Basis</t>
  </si>
  <si>
    <t>Remarks</t>
  </si>
  <si>
    <t>TAA/THA</t>
  </si>
  <si>
    <t>Fe in Bxt</t>
  </si>
  <si>
    <t>Specific Bauxite Factor (SBC)</t>
  </si>
  <si>
    <t>Mud Factor</t>
  </si>
  <si>
    <t>t mud/t bxt</t>
  </si>
  <si>
    <t>Wash Water in tons</t>
  </si>
  <si>
    <t>t</t>
  </si>
  <si>
    <t>Excess Moisture</t>
  </si>
  <si>
    <t>Excess Wash Water</t>
  </si>
  <si>
    <t>Excess Steam</t>
  </si>
  <si>
    <t>Notional Energy for moisture</t>
  </si>
  <si>
    <t>Notional Energy to be subtracted</t>
  </si>
  <si>
    <t>Normalization Factor for Fuel Quality in CPP</t>
  </si>
  <si>
    <t>S.No.</t>
  </si>
  <si>
    <t>Baseline Year [BY]</t>
  </si>
  <si>
    <t>Assessment Year [AY]</t>
  </si>
  <si>
    <t>CPP Generation</t>
  </si>
  <si>
    <t>Million kWh</t>
  </si>
  <si>
    <t>Actual CPP Heat Rate</t>
  </si>
  <si>
    <t>GCV</t>
  </si>
  <si>
    <t>92.5- [{50 x (3) + 630x ((4)+ 9x (5))} / (6)]</t>
  </si>
  <si>
    <t>CPP Heat Rate due to Fuel Quality in AY</t>
  </si>
  <si>
    <t>Difference CPP Heat rate from BY to AY</t>
  </si>
  <si>
    <t>Energy to be subtracted w.r.t. Fuel Quality</t>
  </si>
  <si>
    <t>Normalization Factor for Power Mix</t>
  </si>
  <si>
    <t>Total Electricity Availability</t>
  </si>
  <si>
    <t>1.a</t>
  </si>
  <si>
    <t>Electricity imported from Grid</t>
  </si>
  <si>
    <t>1.b</t>
  </si>
  <si>
    <t>Electricity generated from DG</t>
  </si>
  <si>
    <t>1.c</t>
  </si>
  <si>
    <t>Electricity generated from Steam Turbine</t>
  </si>
  <si>
    <t>1.d</t>
  </si>
  <si>
    <t>1.e</t>
  </si>
  <si>
    <t>Electricity generated from WHR</t>
  </si>
  <si>
    <t>Electricity exported to grid</t>
  </si>
  <si>
    <t>Total Electricity Consumption With in plant</t>
  </si>
  <si>
    <t>3.a</t>
  </si>
  <si>
    <t>3.b</t>
  </si>
  <si>
    <t>3.c</t>
  </si>
  <si>
    <t xml:space="preserve"> Steam Turbine generated Electricity  Consumption  </t>
  </si>
  <si>
    <t>3.d</t>
  </si>
  <si>
    <t>3.e</t>
  </si>
  <si>
    <t xml:space="preserve"> WHR generated Electricity  Consumption  </t>
  </si>
  <si>
    <t>Total Electricity Consumption With in plant exculding WHR</t>
  </si>
  <si>
    <t>Grid Heat Rate</t>
  </si>
  <si>
    <t>DG Heat Rate</t>
  </si>
  <si>
    <t>Steam Turbine  Gross Heat Rate</t>
  </si>
  <si>
    <t>Exported Power Heat Rate</t>
  </si>
  <si>
    <t>APC of Steam Turbine</t>
  </si>
  <si>
    <t>APC of Gas Turbine</t>
  </si>
  <si>
    <t>Steam Turbine  Net Heat Rate</t>
  </si>
  <si>
    <t>Gas Turbine  Net Heat Rate</t>
  </si>
  <si>
    <t>% share of Grid</t>
  </si>
  <si>
    <t>% share of DG</t>
  </si>
  <si>
    <t>% share of Steam Turbine</t>
  </si>
  <si>
    <t>% share of Gas Turbine</t>
  </si>
  <si>
    <t>Wt. Heat Rate of Plant</t>
  </si>
  <si>
    <t>[(3.a)*(5)+(3.b)*(6)+(3.c)*(7)+(3.d)*(8)]/(4)</t>
  </si>
  <si>
    <t>Normalized Wt. Heat Rate</t>
  </si>
  <si>
    <t>[(5)AY*(14)BY+(6)AY*(15)BY+(7)AY*(16)BY+(8)AY*(17)BY]/100</t>
  </si>
  <si>
    <t>Notional Energy for All Power Source</t>
  </si>
  <si>
    <t>[(4)AY]*[(18)AY-(19)AY]/10</t>
  </si>
  <si>
    <t>Notional Energy for Exported Power</t>
  </si>
  <si>
    <t>Total Notional Energy for Power Mix</t>
  </si>
  <si>
    <t>(20)+(21)</t>
  </si>
  <si>
    <t>Electricity Supplied to Grid/Colony/others</t>
  </si>
  <si>
    <t>Hydrate Alumina Stock</t>
  </si>
  <si>
    <t>Hydrate Alumina Exported</t>
  </si>
  <si>
    <t>Hydrate Alumina Imported</t>
  </si>
  <si>
    <t>Normalization Factor for Product Mix</t>
  </si>
  <si>
    <t>Total Molten Aluminum Production</t>
  </si>
  <si>
    <t>Total Production - Cast House</t>
  </si>
  <si>
    <t>Notional Energy exported Hydrate Alumina</t>
  </si>
  <si>
    <t>Hydrate Alumina Closing stock</t>
  </si>
  <si>
    <t>Hydrate Alumina Opening Stock</t>
  </si>
  <si>
    <t>TOE</t>
  </si>
  <si>
    <t>Notional Energy Imported Hydrate Alumina</t>
  </si>
  <si>
    <t>Total Notional Energy Consumed</t>
  </si>
  <si>
    <t>Calcined Alumina Imported (Intergated Process)</t>
  </si>
  <si>
    <t>Total Calcined Alumina Import (Intergated Process)</t>
  </si>
  <si>
    <t>Hydrate Alumina exported</t>
  </si>
  <si>
    <t>Calcined Alumina imported (Integrated Process)</t>
  </si>
  <si>
    <t>Notional Energy Imported Calcined Alumina (Integrated Process)</t>
  </si>
  <si>
    <t>Hydrate Alumina Closing Stock</t>
  </si>
  <si>
    <t>Total Electricity  Purchased from grid/ Other with out colony/construction  power etc</t>
  </si>
  <si>
    <t>Sr No</t>
  </si>
  <si>
    <t>Please provide quantity of electricity consumed in colony /other in Lakh kWh.</t>
  </si>
  <si>
    <t xml:space="preserve">Formula Protected (Electricity Suplied to the grid/others) </t>
  </si>
  <si>
    <t xml:space="preserve">Formula Protected (Equivalent Thermal Energy supplied to the grid/others) </t>
  </si>
  <si>
    <t>Formula protected (Equivalent thermal energy used in processing)</t>
  </si>
  <si>
    <t xml:space="preserve">Formula protected [Total solid fuel (indian coal, petcoke, imported coal and lignite ) thermal energy used in processing] </t>
  </si>
  <si>
    <t>Please provide the gross calorific value of furnace oil in kcal/kg.</t>
  </si>
  <si>
    <t>Please provide the annual furnace oil quantity purchase in kilo liters.</t>
  </si>
  <si>
    <t>Please provide the density of furnace oil in kg/lit.</t>
  </si>
  <si>
    <t>Please provide the furnace oil quantity consumed in DG set for power generation in kilo liters.</t>
  </si>
  <si>
    <t>Please provide the furnace oil quantity consumed in CPP for power generation in kilo liters.</t>
  </si>
  <si>
    <t>Formula protected ( Total furnace oil thermal energy used in DG set)</t>
  </si>
  <si>
    <t>Formula protected ( Total furnace oil thermal energy used in CPP)</t>
  </si>
  <si>
    <t>Formula protected ( Total furnace oil thermal energy used in Process Heating)</t>
  </si>
  <si>
    <t>Please provide the gross calorific value of liquid waste in kcal/kg.</t>
  </si>
  <si>
    <t>Please provide the annual liquid waste quantity purchase in kilo liters.</t>
  </si>
  <si>
    <t>Please provide the liquid waste quantity consumed in DG set for power generation in kilo liters.</t>
  </si>
  <si>
    <t>Please provide the liquid waste quantity consumed in CPP for power generation in kilo liters.</t>
  </si>
  <si>
    <t>Please provide the liquid waste quantity consumed in process heating  in kilo liters.</t>
  </si>
  <si>
    <t>Formula protected (Total liquid waste used in DG, CPP and process heating multiply by the density)</t>
  </si>
  <si>
    <t>Formula protected ( Total liquid waste thermal energy used in DG set)</t>
  </si>
  <si>
    <t>Formula protected ( Total liquid waste thermal energy used in CPP)</t>
  </si>
  <si>
    <t>Formula protected ( Total liquid waste thermal energy used in Process Heating)</t>
  </si>
  <si>
    <t xml:space="preserve">Formula protected [Total liquid fuel (furnace oil, LSHS, HSHS, HSD and LDO) thermal energy used in DG set for power generation] </t>
  </si>
  <si>
    <t xml:space="preserve">Formula protected [Total liquid fuel (furnace oil, LSHS, HSHS, HSD and LDO) thermal energy used in CPP for power generation] </t>
  </si>
  <si>
    <t xml:space="preserve">Formula protected [Total liquid fuel (furnace oil, LSHS, HSHS, HSD and LDO) thermal energy used in process heating] </t>
  </si>
  <si>
    <t>Formula protected (Total LPG used in power generation and process heating)</t>
  </si>
  <si>
    <t>Formula protected ( Total LPG thermal energy used in power generation)</t>
  </si>
  <si>
    <t>Formula protected ( Total LPG  thermal energy used in Process Heating)</t>
  </si>
  <si>
    <t xml:space="preserve">Formula protected [Total gaseous fuel thermal energy used in power generation] </t>
  </si>
  <si>
    <t xml:space="preserve">Formula protected [Total gaseous  fuel thermal energy used in processing] </t>
  </si>
  <si>
    <t>G.1</t>
  </si>
  <si>
    <t>Formula protected [Total thermal energy of all input fuels ( Solid, Liquid and Gaseous) used in power generation]</t>
  </si>
  <si>
    <t>G.2</t>
  </si>
  <si>
    <t>Formula protected [Total thermal energy of all input fuels ( Solid, Liquid and Gaseous) used in process heating]</t>
  </si>
  <si>
    <t>G.3</t>
  </si>
  <si>
    <t>Formula protected [Total thermal energy  of all input fuels ( Solid, Liquid and Gaseous) used in power generation and process heating]</t>
  </si>
  <si>
    <t>H.1</t>
  </si>
  <si>
    <t>Formula protected ( Gross heat rate of DG set = Total thermal energy used in DG set/ Total annual generation of DG set)</t>
  </si>
  <si>
    <t>H.2</t>
  </si>
  <si>
    <t>Formula protected ( Gross heat rate of Steam Turbine = Total thermal energy used in Steam Turbine / Total annual generation of Steam Turbine)</t>
  </si>
  <si>
    <t>H.3</t>
  </si>
  <si>
    <t>Formula protected ( Gross heat rate of Gas Turbine = Total thermal energy used in Gas Turbine / Total annual generation of Gas Turbine)</t>
  </si>
  <si>
    <t>H.4</t>
  </si>
  <si>
    <t>K</t>
  </si>
  <si>
    <t>K.1</t>
  </si>
  <si>
    <t>K.2</t>
  </si>
  <si>
    <t>K.3</t>
  </si>
  <si>
    <t>K.4</t>
  </si>
  <si>
    <t>L</t>
  </si>
  <si>
    <t>M</t>
  </si>
  <si>
    <t>Please provide total annual Production Capacity of Hydrate Alumina in tonnes</t>
  </si>
  <si>
    <t>Please provide total annual Production Capacity of Calcined Alumina in tonnes</t>
  </si>
  <si>
    <t>Formula protected (Annual production of Hydrate Alumina/ Annual production capacity of Hydrate Alumina)</t>
  </si>
  <si>
    <t>Formula protected (Annual production of calcined Alummina/annual production capacity of Calcined Alumina)</t>
  </si>
  <si>
    <t>Please provide total annual Production Capacity of Molten Aluminium in tonnes</t>
  </si>
  <si>
    <t>Please provide total annual Production Capacity of cast House in tonnes</t>
  </si>
  <si>
    <t>Formula protected (Annual production of Molten Aluminium/ Annual production capacity of Molten Aluminium)</t>
  </si>
  <si>
    <t>Formula protected (Annual production of Cast House/annual production capacity of Cast House)</t>
  </si>
  <si>
    <t>Please provide total annual Molten Aluminium Production in Tonnes</t>
  </si>
  <si>
    <t>Please provide total annual cast house Production in Tonnes</t>
  </si>
  <si>
    <t>Please provide total annual Hydrate Alumina Production (including the exported hydrate alumina) in Tonnes</t>
  </si>
  <si>
    <t>Please provide total annual Calcined Alumina  Production of all calciner (including the exported calcined alumina) in Tonnes</t>
  </si>
  <si>
    <t>Please provide total annual running Hours of plant</t>
  </si>
  <si>
    <t>Please provide Type of Digestion Technology used in plant</t>
  </si>
  <si>
    <t>Please provide Temperature of Low Temperature Digestion Units in oC</t>
  </si>
  <si>
    <t xml:space="preserve">Please provide Specific Steam Consumption for Evaporation (total steam consumed in tonne/total alumina production in tonne) </t>
  </si>
  <si>
    <t>Please provide Specific Power Consumption for calciner (total electrical consumed in kWh/total alumina production in tonne)</t>
  </si>
  <si>
    <t>Please provide specific Thermal Consumption for calciner (total thermal energy consumed in kcal/total alumina production in tonne)</t>
  </si>
  <si>
    <t>Please provide toal annual running Hours of all calciners</t>
  </si>
  <si>
    <t>Please provide total annual production of carbon black in tonne</t>
  </si>
  <si>
    <t>please provide Thermal Specific Energy Consumption of carbon black (total thermal energy consumed in kcal/total carbon black production in tonne)</t>
  </si>
  <si>
    <t>Please provide Electrical Specific Energy Consumption of carbon black (total electrica energy consumed in kwh/total carbon black production in tonne)</t>
  </si>
  <si>
    <t>Please provide total annual production of carbon paste in tonne</t>
  </si>
  <si>
    <t>please provide Thermal Specific Energy Consumption of carbon paste (total thermal energy consumed in kcal/total carbon paste production in tonne)</t>
  </si>
  <si>
    <t>Please provide Electrical Specific Energy Consumption of carbon paste (total electrica energy consumed in kwh/total carbon paste production in tonne)</t>
  </si>
  <si>
    <t>Please provide total annual production of zeolite in tonne</t>
  </si>
  <si>
    <t>please provide Thermal Specific Energy Consumption of zeolite (total thermal energy consumed in kcal/total zeolite production in tonne)</t>
  </si>
  <si>
    <t>Please provide Electrical Specific Energy Consumption of zeolite (total electrica energy consumed in kwh/total zeolite production in tonne)</t>
  </si>
  <si>
    <t>Please provide total Calcined Alumina Consumed within plant in tonne</t>
  </si>
  <si>
    <t>Please provide annual total Imported Anode in tonne</t>
  </si>
  <si>
    <t>Please provide annual total Exported Anode in tonne</t>
  </si>
  <si>
    <t>Please provide total annual Production Capacity of carbon anodes in tonnes</t>
  </si>
  <si>
    <t>Formula protected (Annual production of carbon anodes/ Annual production capacity of carbon anodes)</t>
  </si>
  <si>
    <t>Please provide total annual production of billets in tonnes</t>
  </si>
  <si>
    <t>Please provide total annual production of Ingots in tonnes</t>
  </si>
  <si>
    <t>Please provide total annual production of bars in tonnes</t>
  </si>
  <si>
    <t>Please provide total annual production of primary foundry alloys in tonnes</t>
  </si>
  <si>
    <t>Please provide total annual production of wire Rods in tonnes</t>
  </si>
  <si>
    <t>Please provide total annual production of strips in tonnes</t>
  </si>
  <si>
    <t>Please provide total annual production of others in tonnes</t>
  </si>
  <si>
    <t>Electricity from Grid / Other (Including Colony and Others)</t>
  </si>
  <si>
    <t>Please provide annual electricity purchase from the grid in Lakh kWh.</t>
  </si>
  <si>
    <t>Please provide renewal electricity consumption through wheeling in Lakh kWh.</t>
  </si>
  <si>
    <t>Please provide electricity consumption from CPP located outside of the plant boundary though wheeling in Lakh kWh.</t>
  </si>
  <si>
    <t>Please provide plant connected load in kW.</t>
  </si>
  <si>
    <t>Please provide plant contract demand with utility in KVA.</t>
  </si>
  <si>
    <t>Formula protected (Total electricity purchased from grid = Electricity purchased from grid + Renewal Electricity Consumption + Electricity consumption from CPP outside Plant boundary through wheeling )</t>
  </si>
  <si>
    <t>Own Generation</t>
  </si>
  <si>
    <t>Through DG set</t>
  </si>
  <si>
    <t>Please provide installed capacity of DG sets in MW.</t>
  </si>
  <si>
    <t>Please provide gross unit generation from DG sets in Lakh kWh.</t>
  </si>
  <si>
    <t>Please provide designed gross heat rate of DG sets in kcal/kWh.</t>
  </si>
  <si>
    <t>Please provide annual running hours of DG sets.</t>
  </si>
  <si>
    <t>Please provide installed capacity of all the Units in MW.</t>
  </si>
  <si>
    <t>Please provide gross unit generation of all the Units in Lakh kWh.</t>
  </si>
  <si>
    <t>Please provide auxiliary power consumption (APC) in %.</t>
  </si>
  <si>
    <t>Please provide Design Heat Rate of all the Units in kcal/kWh.</t>
  </si>
  <si>
    <t>Please provide annual running hours of all the units.</t>
  </si>
  <si>
    <t xml:space="preserve">Through Waste Heat Recovery </t>
  </si>
  <si>
    <t>Please provide installed capacity of WHR in MW.</t>
  </si>
  <si>
    <t>Please provide gross unit generation from WHR in Lakh kWh.</t>
  </si>
  <si>
    <t>Please provide running hours.</t>
  </si>
  <si>
    <t>Please provide quantity of electricity sold to the grid in Lakh kWh.</t>
  </si>
  <si>
    <t>Conversion factor of billet</t>
  </si>
  <si>
    <t>conversion factor of ingots</t>
  </si>
  <si>
    <t>conversion factor of bars</t>
  </si>
  <si>
    <t>conversion factor of primary foundary</t>
  </si>
  <si>
    <t>converstion factor of wire rods</t>
  </si>
  <si>
    <t>Baseline Year</t>
  </si>
  <si>
    <t>Assessment Year</t>
  </si>
  <si>
    <t>Notional Energy for Bauxite Quality</t>
  </si>
  <si>
    <t>Notional Energy for  PLF in CPP</t>
  </si>
  <si>
    <t>Notional Energy for  Power Mix</t>
  </si>
  <si>
    <t>Through Co-Generation (Extraction/Back Pressure)</t>
  </si>
  <si>
    <t>Yes/No</t>
  </si>
  <si>
    <t>Annual Gross Unit generation</t>
  </si>
  <si>
    <t>Input Steam Enthalpy</t>
  </si>
  <si>
    <t>Input Steam Pressure</t>
  </si>
  <si>
    <t>Kg/cm2</t>
  </si>
  <si>
    <t>Input Steam Temperature</t>
  </si>
  <si>
    <t>⁰C</t>
  </si>
  <si>
    <t>TPH</t>
  </si>
  <si>
    <t>Steam Extraction 1</t>
  </si>
  <si>
    <t>Steam Temperature</t>
  </si>
  <si>
    <t>(xii)</t>
  </si>
  <si>
    <t>Kcal/kg</t>
  </si>
  <si>
    <t>(xiii)</t>
  </si>
  <si>
    <t>(xiv)</t>
  </si>
  <si>
    <t>Steam Extraction 2</t>
  </si>
  <si>
    <t>(xv)</t>
  </si>
  <si>
    <t>(xvi)</t>
  </si>
  <si>
    <t>(xvii)</t>
  </si>
  <si>
    <t>(xviii)</t>
  </si>
  <si>
    <t>Yes</t>
  </si>
  <si>
    <t>Through Co-Generation (Extraction Cum Condensing)</t>
  </si>
  <si>
    <t xml:space="preserve">Design Heat Rate </t>
  </si>
  <si>
    <t>(xix)</t>
  </si>
  <si>
    <t>(xx)</t>
  </si>
  <si>
    <t>(xxi)</t>
  </si>
  <si>
    <t>H4</t>
  </si>
  <si>
    <t>Gross Heat Rate of Co-Gen (Extraction cum condensing)</t>
  </si>
  <si>
    <t>Gross Heat Rate of Co-Gen(Extraction/BackPressure)</t>
  </si>
  <si>
    <t>H5</t>
  </si>
  <si>
    <t>Through Co-generation (Extraction cum condensing)</t>
  </si>
  <si>
    <t>Design Heat Rate</t>
  </si>
  <si>
    <t>Through Co-generation (Extraction/Back Pressure)</t>
  </si>
  <si>
    <t>Normalization Factor for Unit Load Factor</t>
  </si>
  <si>
    <t>Item</t>
  </si>
  <si>
    <t>Unit 1</t>
  </si>
  <si>
    <t>Unit 2</t>
  </si>
  <si>
    <t>Unit 3</t>
  </si>
  <si>
    <t>Unit 4</t>
  </si>
  <si>
    <t>Unit 5</t>
  </si>
  <si>
    <t>Unit 6</t>
  </si>
  <si>
    <t>Unit 7</t>
  </si>
  <si>
    <t>Unit 8</t>
  </si>
  <si>
    <t>Unit 9</t>
  </si>
  <si>
    <t>Unit 10</t>
  </si>
  <si>
    <t>Unit Capacity</t>
  </si>
  <si>
    <t>kcal/kwh</t>
  </si>
  <si>
    <t>Plant Availability Factor</t>
  </si>
  <si>
    <t>Average Operating Load (MW) caused by low ULF due to external factor</t>
  </si>
  <si>
    <t>Average Operating hours at Low ULF</t>
  </si>
  <si>
    <t>Hrs/Annum</t>
  </si>
  <si>
    <t>Total Operating hours in year as per Unit Availability factor</t>
  </si>
  <si>
    <t>Operating hours at full load</t>
  </si>
  <si>
    <t xml:space="preserve"> Load Vs Heat Rate Equation </t>
  </si>
  <si>
    <t>Quadratic Equation</t>
  </si>
  <si>
    <t>Equation Constant 1</t>
  </si>
  <si>
    <t>Equation Constant 2</t>
  </si>
  <si>
    <t>Equation Constant 3</t>
  </si>
  <si>
    <t>As Provided by Original Equipment Manaufacturer (OEM)</t>
  </si>
  <si>
    <t>Curve Equation/ (R2)</t>
  </si>
  <si>
    <t>y=ax2-bx+c</t>
  </si>
  <si>
    <t>R2</t>
  </si>
  <si>
    <t>iii.</t>
  </si>
  <si>
    <t>iv.</t>
  </si>
  <si>
    <t>*** Station Design Heat Rate = [(DGHR 1 x Capacity 1 + DGHR 2 x Capacity2 + -----------) / (Total Capacity of Station)]</t>
  </si>
  <si>
    <t>** To be indicated only if OEM certified design or  PG Test report is available and the same can be produced as documentry proof, whenever required. If gas/liquid fuel is used, the Design/PG value for gas/liquied fuel may be given separately.</t>
  </si>
  <si>
    <t>* Unit Heat Rate (kcal/kWh)  = [ Turbine Heat Rate (kcal/kWh) / Boiler Efficiency (%) ]</t>
  </si>
  <si>
    <t>Normalization Factor for Carbon Anode Production</t>
  </si>
  <si>
    <t>Carbon Anode production</t>
  </si>
  <si>
    <t>kWh/tonne of Carbon Anode Production</t>
  </si>
  <si>
    <t>kcal/tonne of Carbon Anode production</t>
  </si>
  <si>
    <t>Imported Carbon Anode</t>
  </si>
  <si>
    <t>Exported Carbon Anode</t>
  </si>
  <si>
    <t>Opening Carbon Anode stock</t>
  </si>
  <si>
    <t>Closing Carbon Anode stock</t>
  </si>
  <si>
    <t>Carbon Anode stock</t>
  </si>
  <si>
    <t>Total Carbon Anode Exported</t>
  </si>
  <si>
    <t>Total Carbon Anode Imported</t>
  </si>
  <si>
    <t>Total Notional Energy for Carbon Anode Exported</t>
  </si>
  <si>
    <t>Total Notional Energy for Carbon Anode Imported</t>
  </si>
  <si>
    <t>Boiler Details</t>
  </si>
  <si>
    <t>Boiler 1</t>
  </si>
  <si>
    <t>Design Efficiency</t>
  </si>
  <si>
    <t>Boiler 2</t>
  </si>
  <si>
    <t>Boiler 3</t>
  </si>
  <si>
    <t>Loss of PLF due to non-availability of fuel/schedule/backing down/any external factor/Unforeseen factors</t>
  </si>
  <si>
    <t>Average Operating Load (MW) caused by low ULF due to Coal Unavailability @</t>
  </si>
  <si>
    <t>Average Operating Load (MW) caused by low ULF due to Scheduling @</t>
  </si>
  <si>
    <t>Average Operating Load (MW) caused by low ULF due to  backing down@</t>
  </si>
  <si>
    <t>Average Operating Load (MW) caused by low ULF due to  any other external factor@</t>
  </si>
  <si>
    <t>Operating Hours</t>
  </si>
  <si>
    <t>Unit-1</t>
  </si>
  <si>
    <t>Unit-2</t>
  </si>
  <si>
    <t>Unit-3</t>
  </si>
  <si>
    <t>Unit-4</t>
  </si>
  <si>
    <t>Unit-5</t>
  </si>
  <si>
    <t>Unit-6</t>
  </si>
  <si>
    <t>Unit-7</t>
  </si>
  <si>
    <t>Unit-8</t>
  </si>
  <si>
    <t>Unit-9</t>
  </si>
  <si>
    <t>Unit-10</t>
  </si>
  <si>
    <t>Total</t>
  </si>
  <si>
    <t>@ External Factors:Non-Avaialability of fuel/schedule/backing down/any other external factor/Unforeseen factors</t>
  </si>
  <si>
    <t>Loss of PLF due to non-availability of fuel/schedule/backing down/any external factor/Unforeseen factors/Internal Factor</t>
  </si>
  <si>
    <t>Capacity</t>
  </si>
  <si>
    <t>Forced Outage/ Unavailability</t>
  </si>
  <si>
    <t>Planned Maintenance Outage/Planned Unavailability</t>
  </si>
  <si>
    <t>Unit Availability Factor</t>
  </si>
  <si>
    <t xml:space="preserve">Average Operating Load (MW) caused by low ULF due to Internal factor </t>
  </si>
  <si>
    <t>Operating hours</t>
  </si>
  <si>
    <t>Average Operating Load (MW) caused by low ULF due to external factor @</t>
  </si>
  <si>
    <t>Unit Avaialability Factor</t>
  </si>
  <si>
    <t>Hrs/annum</t>
  </si>
  <si>
    <t>@ External Factors:Non-Avaialability of fuel/schedule/backing down/any other external factor</t>
  </si>
  <si>
    <t>Documents Required</t>
  </si>
  <si>
    <t>i. Characteristics Curve of Unit Turbine Heat Rate Vs Load, from Original Equipment Manaufacturer (OEM)</t>
  </si>
  <si>
    <t xml:space="preserve">ii. Unit wise HBD or Curve from Original Equipment Manufacturer (OEM) at various loads
</t>
  </si>
  <si>
    <t xml:space="preserve">iii. In case of non-availability of HBD or Curve, data from the similar Unit  will be considered
</t>
  </si>
  <si>
    <t>iv. Design/PG Test Turbine Heat Rate documents</t>
  </si>
  <si>
    <t>Design Capacity</t>
  </si>
  <si>
    <t xml:space="preserve">Turbine Heat Rate </t>
  </si>
  <si>
    <t xml:space="preserve">Unit Heat Rate * </t>
  </si>
  <si>
    <t>Turbine Heat Rate</t>
  </si>
  <si>
    <t>OEM Curve OR HBD data curve</t>
  </si>
  <si>
    <t>Constant 1</t>
  </si>
  <si>
    <t>Constant 2</t>
  </si>
  <si>
    <t>Constant 3</t>
  </si>
  <si>
    <t>Station Design Data Details ***</t>
  </si>
  <si>
    <t>Name of Unit</t>
  </si>
  <si>
    <t>Through Steam turbine/ generator   (Please Fill Attachment)</t>
  </si>
  <si>
    <t>Unitwise Fuel Analysis Details (As Fired Basis)@</t>
  </si>
  <si>
    <t>Volatile Matter</t>
  </si>
  <si>
    <t>Total Moisture</t>
  </si>
  <si>
    <t xml:space="preserve">GCV </t>
  </si>
  <si>
    <t>Nitrogen</t>
  </si>
  <si>
    <t>Sulphur</t>
  </si>
  <si>
    <t>In case of differnce in Design Coal Quality for differnent units, Coal analysis to be given unit wise</t>
  </si>
  <si>
    <t xml:space="preserve">@ Attach all necessary Documents - </t>
  </si>
  <si>
    <t>A. Coal Analysis:</t>
  </si>
  <si>
    <t xml:space="preserve">i. Operating Coal Quality- Monthly average of the lots (As Fired Basis),Test Certificate for Coal Analysis including Proximate and Ultimate analysis (Minimum of 4 Samples Test from Government Lab for cross verification- Quarterly) </t>
  </si>
  <si>
    <t>ii. Performance Guarantee Test (PG Test) report from Original Equipment Manufacturer (OEM)</t>
  </si>
  <si>
    <t>iii. Design  Coal Analysis Document as per OEM</t>
  </si>
  <si>
    <t>B. Boiler Efficiency</t>
  </si>
  <si>
    <t>i. Design Boiler Efficiency Document from Original Equipment Manufacturer (OEM)</t>
  </si>
  <si>
    <t>@@ For Weighted Average for the year, the sum of the tested coal of each lot as fired multiplied with the quantity of each lot , to be devided by the total fuel quantity during the  year.</t>
  </si>
  <si>
    <t>Basis/Calculation</t>
  </si>
  <si>
    <t>As per Form I</t>
  </si>
  <si>
    <t>% Boiler Efficiency (As  per Formulae)</t>
  </si>
  <si>
    <t>92.5- {50*[2] +630*([1]+9*[4])}/[3]</t>
  </si>
  <si>
    <t>Actual Design Boiler Efficiency of Unit (As per OEM)</t>
  </si>
  <si>
    <t>Design Turbine Heat Rate of Unit      (As per OEM)</t>
  </si>
  <si>
    <t>Final Unit Design Heat Rate of Unit  (As per OEM)</t>
  </si>
  <si>
    <t>[7]/[6]</t>
  </si>
  <si>
    <t>% Decrease in Efficiency from calculated Boiler operating Efficiency from calculated Boiler Design Eff</t>
  </si>
  <si>
    <t>([8]D-[8]O)/[8]D</t>
  </si>
  <si>
    <t xml:space="preserve">Degradation/Upgradation of Actual Boiler Design Efficiency </t>
  </si>
  <si>
    <t>[6]D*[9]D/100</t>
  </si>
  <si>
    <t>Normalised Boiler Efficiency Design for Unit</t>
  </si>
  <si>
    <t>[6]D-[10]D</t>
  </si>
  <si>
    <t>BY</t>
  </si>
  <si>
    <t>AY</t>
  </si>
  <si>
    <t>Normalised Boiler Efficiency for Unit</t>
  </si>
  <si>
    <t>Gate to Gate Energy Consumption</t>
  </si>
  <si>
    <t>Normalization Factor for Bauxite Quality</t>
  </si>
  <si>
    <t>Unit wise Operating Data Details</t>
  </si>
  <si>
    <t xml:space="preserve">Operating Load </t>
  </si>
  <si>
    <t xml:space="preserve">ULF </t>
  </si>
  <si>
    <t>Gross Generation</t>
  </si>
  <si>
    <t>Unit Gross Heat Rate #</t>
  </si>
  <si>
    <t xml:space="preserve">ULF  </t>
  </si>
  <si>
    <t xml:space="preserve">Gross Generation </t>
  </si>
  <si>
    <t>Station Operating  Data Details ##</t>
  </si>
  <si>
    <t># Unit Heat Rate (kcal/kWh)  = [ Turbine Heat Rate (kcal/kWh) / Boiler Efficiency (%) ]</t>
  </si>
  <si>
    <t>## Station Operating Gross Heat Rate = [(OGHR 1 x Generation 1 + OGHR 2 x Generation 2 + -----------) / (Total  Generation of Station)]</t>
  </si>
  <si>
    <t>2.a</t>
  </si>
  <si>
    <t>2.b</t>
  </si>
  <si>
    <t>Plant Load Factor Details</t>
  </si>
  <si>
    <t>2.c</t>
  </si>
  <si>
    <t>Station Auxillary Power Consumption</t>
  </si>
  <si>
    <t xml:space="preserve">Boiler Efficiency for Station in Baseline Year </t>
  </si>
  <si>
    <t>Boiler Efficiency for Station in Assesment year</t>
  </si>
  <si>
    <t>Total Hydrated Alumina sold to Market (Export)</t>
  </si>
  <si>
    <t>Total Hydrated Alumina purchased from Market for Calcined Alumina (Import)</t>
  </si>
  <si>
    <t>xv</t>
  </si>
  <si>
    <t>Single/Double</t>
  </si>
  <si>
    <t>Calcined Alumina Exported (Integrated Process)</t>
  </si>
  <si>
    <t>Specific Power Consumption for Evaporation</t>
  </si>
  <si>
    <t>kwh/Tonne</t>
  </si>
  <si>
    <t>Other Production</t>
  </si>
  <si>
    <t>Normalization Factor for Smelter Capacity Utilisation</t>
  </si>
  <si>
    <t>Rated Capacity</t>
  </si>
  <si>
    <t>Total Production of other By-product</t>
  </si>
  <si>
    <t>Energy Consumption of Other By-Product</t>
  </si>
  <si>
    <t>kWh/Tonne of hydrate Alumina</t>
  </si>
  <si>
    <t>Calcined Alumina exported (Integrated Process)</t>
  </si>
  <si>
    <t>Miscelleneous Data $</t>
  </si>
  <si>
    <t xml:space="preserve">Additional Equipment installation after baseline year due to Environmental Concern </t>
  </si>
  <si>
    <t>Additional Electrical Energy Consumed</t>
  </si>
  <si>
    <t>Additional Thermal Energy Consumed</t>
  </si>
  <si>
    <t>Biomass replacement with Fossil fuel due to Biomass un-availbility (used in the process)</t>
  </si>
  <si>
    <t>Alternate Solid Fuel replacement with Fossil fuel due to Alternate Solid Fuel un-availbility (used in the process)</t>
  </si>
  <si>
    <t>Alternate Liquid Fuel replacement with Fossil fuel due to Alternate Liquid Fuel un-availbility (used in the process)</t>
  </si>
  <si>
    <t>Project Activities (Construction Phase)</t>
  </si>
  <si>
    <t>Electrical Energy Consumed due to commissioning of Equipment</t>
  </si>
  <si>
    <t>Thermal Energy Consumed due to commissioning of Equipment</t>
  </si>
  <si>
    <t>New Line/Unit Commissioning</t>
  </si>
  <si>
    <t xml:space="preserve">Electrical Energy Consumed due to commissioning of New process Line/Unit till it attains 70% of Capacity Utilisation </t>
  </si>
  <si>
    <t xml:space="preserve">Thermal Energy Consumed due to commissioning of New Process Line/Unit till it attains 70% of Capacity Utilisation </t>
  </si>
  <si>
    <t>Tonns</t>
  </si>
  <si>
    <t>Date of Commissioning (70% Capacity Utilisation)</t>
  </si>
  <si>
    <t>Date</t>
  </si>
  <si>
    <t>Unforeseen Circumstances</t>
  </si>
  <si>
    <t>Electrical Energy to be Normalised</t>
  </si>
  <si>
    <t>Thermal Energy to be Normalised</t>
  </si>
  <si>
    <t>$ Authentic documents in support of claim in Thermal and Electrical Energy is required</t>
  </si>
  <si>
    <t>Documentation for Normalisation</t>
  </si>
  <si>
    <t>CPP PLF- Document Available for Normalisation</t>
  </si>
  <si>
    <t>Power Mix-Document Available for Normalisation</t>
  </si>
  <si>
    <t>Product Mix-Document Available for Normalisation</t>
  </si>
  <si>
    <t>Process Flow Diagram Attached</t>
  </si>
  <si>
    <t>K.5</t>
  </si>
  <si>
    <t xml:space="preserve">List of additional Equipment installed due to Environmental Concern after baseline year </t>
  </si>
  <si>
    <t>Equipment Name</t>
  </si>
  <si>
    <t>Equipment Sr No</t>
  </si>
  <si>
    <t>Section</t>
  </si>
  <si>
    <t>Date of Commissioning</t>
  </si>
  <si>
    <t>Electrical Rated Capacity</t>
  </si>
  <si>
    <t>Thermal Rated Capacity</t>
  </si>
  <si>
    <t xml:space="preserve">Running Load </t>
  </si>
  <si>
    <t>Electricity Consumption $</t>
  </si>
  <si>
    <t>Thermal Consumption $$</t>
  </si>
  <si>
    <t>Million kcal/annum</t>
  </si>
  <si>
    <t>Hours/ Annum</t>
  </si>
  <si>
    <t>Lakh kWH/ Annum</t>
  </si>
  <si>
    <t>Million kcal/Annum</t>
  </si>
  <si>
    <t>$</t>
  </si>
  <si>
    <t>Equipmenmt wise Energy Meter Reading or Energy Management System Data required in support of the claim</t>
  </si>
  <si>
    <t>$$</t>
  </si>
  <si>
    <t>Equipment wise Document related to consumption of Liquid Fuel, Solid Fuel Aleterante Fuel is required in support of the claim</t>
  </si>
  <si>
    <t xml:space="preserve">List of Equipment and Energy consumed during project activity up to commissining during the Assessment year  </t>
  </si>
  <si>
    <t>Project Activity Start Date</t>
  </si>
  <si>
    <t>Carbon Anode Production- Document Available for Normalisation</t>
  </si>
  <si>
    <t>Bauxite Quality-Document Available for Normalisation</t>
  </si>
  <si>
    <t xml:space="preserve">OEM Curve / HBD data </t>
  </si>
  <si>
    <t>4.a</t>
  </si>
  <si>
    <t>Load Vs Heat Rate or HBD Curve (at 100% Load)</t>
  </si>
  <si>
    <t>Lakh Units</t>
  </si>
  <si>
    <t>Normalization Factor for Fuel Quality in C0-GEN</t>
  </si>
  <si>
    <t>Grid Connected</t>
  </si>
  <si>
    <t>Difference Specific Steam from BY to AY</t>
  </si>
  <si>
    <t xml:space="preserve">Total Notional energy for Coal Quality deterioration to be subratced w.r.t fuel quality </t>
  </si>
  <si>
    <t>Design Turbine Heat Rate @ 100% Load (OEM)</t>
  </si>
  <si>
    <t>Turbine Heat Rate as per Load Vs Heat Rate Equation due to external factor</t>
  </si>
  <si>
    <t>Difference of THR between AY and BY</t>
  </si>
  <si>
    <t>Design Turbine Heat Rate @ 100% Load (Curve or HBD)</t>
  </si>
  <si>
    <t>% Difference between Design Turbine Heat Rate and Design Curve or HBD Turbine Heat rate</t>
  </si>
  <si>
    <t>Design Turbine Heat Rate after Curve correction and difference correction</t>
  </si>
  <si>
    <t>Normalised Design Turbine Heat rate due to external factor</t>
  </si>
  <si>
    <t>Lakh Unit</t>
  </si>
  <si>
    <t>Total Notional Energy to be subracted due to Low PLF</t>
  </si>
  <si>
    <t>Average Operating Load (MW) caused by low ULF due to any other extranal factor@</t>
  </si>
  <si>
    <t>Refinery</t>
  </si>
  <si>
    <t>Smelter</t>
  </si>
  <si>
    <t>Specific Energy Consumption</t>
  </si>
  <si>
    <t>Energy Factors</t>
  </si>
  <si>
    <t>Equivalent product</t>
  </si>
  <si>
    <t>Billet to Equivalent molten aluminum product</t>
  </si>
  <si>
    <t>Ingots to Equivalent molten aluminum product</t>
  </si>
  <si>
    <t>Bars to Equivalent molten aluminum product</t>
  </si>
  <si>
    <t>Primary foundary to Equivalent molten aluminum product</t>
  </si>
  <si>
    <t>Wire rods to Equivalent molten aluminum product</t>
  </si>
  <si>
    <t>Others to Equivalent molten aluminum product</t>
  </si>
  <si>
    <t>conversion factor of Stips</t>
  </si>
  <si>
    <t xml:space="preserve"> Strips to Equivalent molten aluminum product</t>
  </si>
  <si>
    <t xml:space="preserve">conversion factor of other product </t>
  </si>
  <si>
    <t>Molten Aluminium Prouction</t>
  </si>
  <si>
    <t>Total Equivalent Product</t>
  </si>
  <si>
    <t>Standard/Calcined Alumina</t>
  </si>
  <si>
    <t>Standard Hydrate Alumina</t>
  </si>
  <si>
    <t>Standard /Calcined Alumina</t>
  </si>
  <si>
    <t>No of Pots/Potline (NOPP)</t>
  </si>
  <si>
    <t>Dead pot voltage (DPV)</t>
  </si>
  <si>
    <t>Design Pot Voltage (DnPV)</t>
  </si>
  <si>
    <t>Design Bus Bar Voltage Drop (DnBV)</t>
  </si>
  <si>
    <t>Current Efficiency of Pots (CE)</t>
  </si>
  <si>
    <t>K1</t>
  </si>
  <si>
    <t>K2</t>
  </si>
  <si>
    <t>No</t>
  </si>
  <si>
    <t>Volts</t>
  </si>
  <si>
    <t>Fraction</t>
  </si>
  <si>
    <t>kwh/ton</t>
  </si>
  <si>
    <t xml:space="preserve">Production </t>
  </si>
  <si>
    <t>Million kwh</t>
  </si>
  <si>
    <t>No of operating Pot (NOP)</t>
  </si>
  <si>
    <t>SEC Design at CU%</t>
  </si>
  <si>
    <t xml:space="preserve">Please provide Specific Power Consumption for Evaporation (total power consumed in kWh/total alumina production in tonne) </t>
  </si>
  <si>
    <t>Please provide total calcined Alumina Imported (only for Intergated Process) in tonne</t>
  </si>
  <si>
    <t>Please provide total calcined Alumina exported (only for Intergated Process) in tonne</t>
  </si>
  <si>
    <t>Please provide Specific Thermal Energy Consumption of Calcined Alumina (total Thermal energy consumed in kCal/total calcined alumina production in tonne)</t>
  </si>
  <si>
    <t>Please provide Specific Electrical Energy Consumption of Calcined Alumina (total electrical energy consumed in kWh/total calcined alumina production in tonne)</t>
  </si>
  <si>
    <t>Product name</t>
  </si>
  <si>
    <t>Name</t>
  </si>
  <si>
    <t>Please provide total annual production of Product - 1 in tonne</t>
  </si>
  <si>
    <t>Please provide Electrical Specific Energy Consumption of Product -1 (total electrica energy consumed in kwh/total Product -1  production in tonne)</t>
  </si>
  <si>
    <t>Other Production -1</t>
  </si>
  <si>
    <t xml:space="preserve">Please Provide name of product produced </t>
  </si>
  <si>
    <t>Please provide Electrical SEC of carbon anode production (total electrical energy consumed for carbon anode production in kWh / total carbon anode production in tonne)</t>
  </si>
  <si>
    <t>Please provide Thermal SEC of carbon anode production (total thermal energy consumed for carbon anode production in kCal / total carbon anode production in tonne)</t>
  </si>
  <si>
    <t>Please provide Opening stock of carbon anode in tonne</t>
  </si>
  <si>
    <t>Please provide Closing stock of carbon anode in tonne</t>
  </si>
  <si>
    <t>Please provide total annual Production Capacity of billets in tonnes</t>
  </si>
  <si>
    <t>Please provide total annual Production Capacity of Ingots in tonnes</t>
  </si>
  <si>
    <t>Please provide total annual Production Capacity of bars in tonnes</t>
  </si>
  <si>
    <t>Please provide total annual Production Capacity of Primary Foundry alloys in tonnes</t>
  </si>
  <si>
    <t>Please provide total annual Production Capacity of Wire Rods in tonnes</t>
  </si>
  <si>
    <t>Please provide total annual Production Capacity of Strips in tonnes</t>
  </si>
  <si>
    <t>Please provide total annual Production Capacity of Other product in tonnes</t>
  </si>
  <si>
    <t xml:space="preserve">Electricity Consumption </t>
  </si>
  <si>
    <t>Electricity through Grid / Other (Including colony and others)</t>
  </si>
  <si>
    <t>Purchased Electricity from grid (SEB)</t>
  </si>
  <si>
    <t>Renewable Electricity (Through Wheeling)</t>
  </si>
  <si>
    <t>Electricity from CPP located outside from plant boundary (Through Wheeling)</t>
  </si>
  <si>
    <t xml:space="preserve">Renewable Purchase obligation of plant (RPO) (Solar &amp; Non-Solar) </t>
  </si>
  <si>
    <t>Renewable Energy generator as approved by MNRE</t>
  </si>
  <si>
    <t xml:space="preserve">Quantum of Renewable Energy Certificates (REC) obtained as a Renewal Energy Generator (Solar &amp; Non-Solar) </t>
  </si>
  <si>
    <t>MWh</t>
  </si>
  <si>
    <t>Quantum of Energy sold under preferential tariff</t>
  </si>
  <si>
    <t>Contract Demand with utility</t>
  </si>
  <si>
    <t xml:space="preserve">Saving Target in TOE/ton of product as per PAT scheme Notification </t>
  </si>
  <si>
    <t>TOE/Tonnes</t>
  </si>
  <si>
    <t>Equivalent Major Product Output in tonnes as per PAT scheme Notification</t>
  </si>
  <si>
    <t>Tonnes</t>
  </si>
  <si>
    <t>Total Electricity  Purchased from grid/ Other</t>
  </si>
  <si>
    <t>Equivalent Thermal Energy of Purchased Electricity from Grid / Other without colony/construction power etc</t>
  </si>
  <si>
    <t xml:space="preserve">Grid Connected </t>
  </si>
  <si>
    <t xml:space="preserve">WHR Installed Capacity </t>
  </si>
  <si>
    <t xml:space="preserve">Major Product </t>
  </si>
  <si>
    <t>Landed Cost of fuel (Last purchase)</t>
  </si>
  <si>
    <t>Basic Cost+Taxes+Freight</t>
  </si>
  <si>
    <t>Rs/Tonne</t>
  </si>
  <si>
    <t xml:space="preserve">Sub Sector </t>
  </si>
  <si>
    <t>Rs/SCM</t>
  </si>
  <si>
    <t>kCal/kg</t>
  </si>
  <si>
    <t xml:space="preserve">Bauxite Quality </t>
  </si>
  <si>
    <t>Fuel Quality in CPP &amp; Co-Gen -Document Available for Normalisation</t>
  </si>
  <si>
    <t>Smelter Capacity Utilization-Document Available for Normalisation</t>
  </si>
  <si>
    <t>Other Factos - Document Available for Normalisation</t>
  </si>
  <si>
    <t>N</t>
  </si>
  <si>
    <t>Investment made for achieving target</t>
  </si>
  <si>
    <t>Million Rs</t>
  </si>
  <si>
    <t>Fomulae Protected</t>
  </si>
  <si>
    <t>Select from the list Yes or No</t>
  </si>
  <si>
    <t xml:space="preserve">  (Signature of the Chief Executive)</t>
  </si>
  <si>
    <t xml:space="preserve">                                             Organisation Seal</t>
  </si>
  <si>
    <t>Date:</t>
  </si>
  <si>
    <t>Place:</t>
  </si>
  <si>
    <t>Major Product</t>
  </si>
  <si>
    <t>B.2.6</t>
  </si>
  <si>
    <t>Please provide Renewal Purchase obligation of plant for the current year in %  (Solar and Non-Solar).</t>
  </si>
  <si>
    <t>Please provide Renewal Purchase obligation of plant for the current year in Lakh kWh (Solar and Non-Solar).</t>
  </si>
  <si>
    <t>Please provide Renewal Purchase obligation of plant for the current year in MW (Solar and Non-Solar).</t>
  </si>
  <si>
    <t>Please provide Renewal Energy Generator Capacity in MW as approved by MNRE</t>
  </si>
  <si>
    <t>Please provide Quantum of Renewable Energy Certificates (REC) obtained as a Renewal Energy Generator (Solar &amp; Non-Solar) in terms of REC equivalnet to 1 MWh</t>
  </si>
  <si>
    <t>Please provide Quantum of Energy sold interms of  preferential tariff under REC Mechanism in MWh</t>
  </si>
  <si>
    <t>Please fill the baseline equivalent production as per PAT Notification</t>
  </si>
  <si>
    <t>Please provide Plant Load Factor (PLF) in %</t>
  </si>
  <si>
    <t>Through steam turbine</t>
  </si>
  <si>
    <t>B.2.4</t>
  </si>
  <si>
    <t>Please provide whether your Co-Gen is connected to grid or not by selecting Yes/No</t>
  </si>
  <si>
    <t>Please provide the Enthalpy of the Input Steam in kCal/kg</t>
  </si>
  <si>
    <t>Please provide the Steam Pressure of the Input Steam in Kg/cm2</t>
  </si>
  <si>
    <t>Please provide the Steam Temperature of the Input Steam in ⁰C</t>
  </si>
  <si>
    <t>Please provide the Flow rate of the input steam in Tonne per Hour</t>
  </si>
  <si>
    <t>Details of Steam Extraction 1</t>
  </si>
  <si>
    <t>Please provide the Steam Pressure at Extraction 1 in Kg/cm2</t>
  </si>
  <si>
    <t>Please provide the Steam Temperature at Extraction 1in ⁰C</t>
  </si>
  <si>
    <t>Please provide the Enthalpy of the Steam at Extraction 1 in kCal/kg</t>
  </si>
  <si>
    <t>Please provide the Mass Flow rate of the steam at Extraction 2 in Tonne per Hour</t>
  </si>
  <si>
    <t>Details of Steam Extraction 2</t>
  </si>
  <si>
    <t>Please provide the Steam Pressure at Extraction 2 in Kg/cm2</t>
  </si>
  <si>
    <t>Please provide the Steam Temperature at Extraction 2 in ⁰C</t>
  </si>
  <si>
    <t>Please provide the Enthalpy of the Steam at Extraction 2 in kCal/kg</t>
  </si>
  <si>
    <t>B.8</t>
  </si>
  <si>
    <t>Thermal Energy to be Normalised for REC and preferential tariff power sell under REC mechanism</t>
  </si>
  <si>
    <t>Thermal energy conversion for REC and Preferential tariff</t>
  </si>
  <si>
    <t>Additional Saving achieved (After PAT obligation)</t>
  </si>
  <si>
    <t xml:space="preserve">Target Saving Achieved </t>
  </si>
  <si>
    <t>(8)BY-(8)AY</t>
  </si>
  <si>
    <t>Target Saving to be achieved (PAT obligation)</t>
  </si>
  <si>
    <t>Renewable Energy Certificate Normalisation</t>
  </si>
  <si>
    <t xml:space="preserve"> Million kcal</t>
  </si>
  <si>
    <t xml:space="preserve">Energy to be subtracted </t>
  </si>
  <si>
    <t xml:space="preserve">Electrical &amp; Thermal Energy Consumed due to commissioning of New process Line/Unit till it attains 70% of Capacity Utilisation </t>
  </si>
  <si>
    <t>Additional Electrical &amp; Thermal Energy Consumed due to commissioning of Equipment (Construction Phase)</t>
  </si>
  <si>
    <t>Alternate Liquid Fuel replacement with Fossil fuel due to un-availbility used in the process</t>
  </si>
  <si>
    <t>Alternate Solid Fuel replacement with Fossil fuel due to un-availbility used in the process</t>
  </si>
  <si>
    <t>Biomass replacement with Fossil fuel due to un-availbility used in the process</t>
  </si>
  <si>
    <t>Additional Electrical &amp; Thermal Energy Consumed due to Environmental Concern</t>
  </si>
  <si>
    <t>Liquid Alternate Fuel Gross Calorific Value</t>
  </si>
  <si>
    <t>Soild Alternate Fuel Gross Calorific  Value</t>
  </si>
  <si>
    <t xml:space="preserve">Biomass Gross Calorific Value </t>
  </si>
  <si>
    <t>Weighted Heat Rate</t>
  </si>
  <si>
    <t>Basis/ Calculations</t>
  </si>
  <si>
    <t>Descriptions</t>
  </si>
  <si>
    <t>Document Available for Normalisation</t>
  </si>
  <si>
    <t>Normalization Factor- Others</t>
  </si>
  <si>
    <t>Other Solid Fuels</t>
  </si>
  <si>
    <t>Please provide landed cost of Solid Fuel i.e. Basic Cost+All Taxes + Freight. The landed cost of last purchase order in the financial year</t>
  </si>
  <si>
    <t>Please provide landed cost of Fuel i.e. Basic Cost+All Taxes + Freight. The landed cost of last purchase order in the financial year</t>
  </si>
  <si>
    <t>Please provide the gross calorific value (As Fired Basis) of Fuel in kcal/kg.</t>
  </si>
  <si>
    <t>Please provide the annual Fuels quantity consumed in process in tonnes.</t>
  </si>
  <si>
    <t>Formula protected (Total Waste consumption in the power generation and process)</t>
  </si>
  <si>
    <t>Please provide landed cost of Furnace Oil i.e. Basic Cost+All Taxes + Freight. The landed cost of last purchase order in the financial year</t>
  </si>
  <si>
    <t>Please provide landed cost of Liquid Waste i.e. Basic Cost+All Taxes + Freight. The landed cost of last purchase order in the financial year</t>
  </si>
  <si>
    <t>Please provide landed cost of Gaseous Fuel i.e. Basic Cost+All Taxes + Freight. The landed cost of last purchase order in the financial year</t>
  </si>
  <si>
    <t>Please provide the gross calorific value in kcal/SCM.</t>
  </si>
  <si>
    <t>Please provide the annual quantity purchase in million SCM.</t>
  </si>
  <si>
    <t>Please provide the NG quantity consumed in power generation in million SCM.</t>
  </si>
  <si>
    <t>Please provide the NG quantity consumed in transportation in million SCM.</t>
  </si>
  <si>
    <t>Please provide the NG quantity consumed in process heating million SCM</t>
  </si>
  <si>
    <t>Formula protected (Total NG used in power generation and process heating)</t>
  </si>
  <si>
    <t>Formula protected ( Total NG thermal energy used in power generation)</t>
  </si>
  <si>
    <t>Formula protected ( Total NG  thermal energy used in Process Heating)</t>
  </si>
  <si>
    <t>Please provide landed cost of LPG i.e. Basic Cost+All Taxes + Freight. The landed cost of last purchase order in the financial year</t>
  </si>
  <si>
    <t>Formula Protected (Gross Heat Rate of Co-Gen (Extraction cum Condensing))</t>
  </si>
  <si>
    <t>H.5</t>
  </si>
  <si>
    <t>Formula Protected (Gross Heat Rate of Co-Gen(Extraction/BackPressure))</t>
  </si>
  <si>
    <t>C.9</t>
  </si>
  <si>
    <t>Please provide the annual Solid waste quantity purchased in tonnes.</t>
  </si>
  <si>
    <t>Please provide the annual Biomass quantity purchased in tonnes.</t>
  </si>
  <si>
    <t>Please provide the furnace oil quantity used in process heating in kilo liters.</t>
  </si>
  <si>
    <t>LSHS/HSHS</t>
  </si>
  <si>
    <t>Please provide the gross calorific value of LSHS/HSHS in kcal/kg.</t>
  </si>
  <si>
    <t>Please provide the annual LSHS/HSHS quantity purchase in Tonnes.</t>
  </si>
  <si>
    <t>Please provide the LSHS/HSHS quantity consumed in DG set for power generation in Tonnes.</t>
  </si>
  <si>
    <t>Please provide the LSHS/HSHS quantity consumed in CPP for power generation in Tonnes.</t>
  </si>
  <si>
    <t>Please provide the LSHS/HSHS quantity consumed in process heating.</t>
  </si>
  <si>
    <t>Formula protected (Total LSHS/HSHS used in DG, CPP and process heating)</t>
  </si>
  <si>
    <t>Formula protected ( Total LSHS/HSHS thermal energy used in DG set)</t>
  </si>
  <si>
    <t>Formula protected ( Total LSHS/HSHS thermal energy used in CPP)</t>
  </si>
  <si>
    <t>Formula protected ( Total LSHS/HSHS thermal energy used in Process Heating)</t>
  </si>
  <si>
    <t>D.2/D.3</t>
  </si>
  <si>
    <t>Coal Quality in CPP (As Fired Basis)</t>
  </si>
  <si>
    <t>Please provide the Ash %  in coal used in CPP</t>
  </si>
  <si>
    <t>Please provide the Moisture %  in coal used in CPP</t>
  </si>
  <si>
    <t>Please provide the Hydrogen %  in coal used in CPP</t>
  </si>
  <si>
    <t>Please provide the GCV value of coal used in CPP</t>
  </si>
  <si>
    <t>I.1</t>
  </si>
  <si>
    <t>I.2</t>
  </si>
  <si>
    <t>I.3</t>
  </si>
  <si>
    <t>I.4</t>
  </si>
  <si>
    <t>Miscelleneous Data</t>
  </si>
  <si>
    <t xml:space="preserve"> (i)</t>
  </si>
  <si>
    <t xml:space="preserve"> (ii)</t>
  </si>
  <si>
    <t xml:space="preserve">Please provide the Thermal Energy Consumption with list of additional Equipment installed due to Environmental Concern after baseline year. </t>
  </si>
  <si>
    <t>Biomass/ Alternate Fuel availability (as per Sr. No D.9/D.10/E.6)</t>
  </si>
  <si>
    <t>Please provide the details of repalcement of Bio-mass with fossil fuel due to un-avaialability. This is required in fossil fuel tonnage in terms of equivalent GCV of Bio-mass (Used in Process)</t>
  </si>
  <si>
    <t>Please provide the details of repalcement of Alternate Solid Fuel with fossil fuel due to un-avaialability.  This is required in fossil fuel tonnage in terms of equivalent GCV of Alternate Solid Fuel (Used in Process)</t>
  </si>
  <si>
    <t>Please provide the details of repalcement of Alternate Liquid Fuel with fossil fuel due to un-avaialability.  This is required in fossil fuel tonnage in terms of equivalent GCV of Alternate Liquid Fuel (Used in Process)</t>
  </si>
  <si>
    <t>Please provide the Electrical Energy Consumption with list of Project Activites and energy consumed during project activities treated as Construction phase in Lakh kwh</t>
  </si>
  <si>
    <t>Please provide the Thermal Energy Consumption with list of Project Activites and energy consumed during project activities treated as Construction phase in Million kcal converted from different fuel</t>
  </si>
  <si>
    <t xml:space="preserve">Please provide the electrical energy consumed in Lakh kWh during its commissioning till it attains 70% of the new line capacity utilisation </t>
  </si>
  <si>
    <t>Please provide the thermal energy consumed in Million kcal during its commissioning till it attains 70% of the new line capacity utilisation. The energy is calculated after converting from the different fuel GCV used in the new process/line</t>
  </si>
  <si>
    <t>Please provide the date of achieving 70% capacity utilisation of new process/line</t>
  </si>
  <si>
    <t>Please provide the Electrical Energy consumed in Lakh kWh from external source during its commissioning till it attains 70% of the new unit capacity utilisation in Power generation</t>
  </si>
  <si>
    <t>Please provide the thermal energy consumed in Million kcal during its commissioning till it attains 70% of the new unit capacity utilisation. The energy is calculated after converting from the different fuel GCV used in the new unit  in Power generation</t>
  </si>
  <si>
    <t>Please provide the date of achieving 70% capacity utilisation of new unit in Power generation</t>
  </si>
  <si>
    <t>Please provide the Electrical Energy Consumption with list of unforeseen circumstances consumed in Lakh kWh claimed for Normalisation</t>
  </si>
  <si>
    <t>Please provide the Thermal Energy Consumption with list of unforeseen circumstances consumed in Million kcal claimed for Normalisation</t>
  </si>
  <si>
    <t xml:space="preserve">Please provide the Electrical Energy Consumption with list of additional Equipment installed due to Environmental Concern after baseline year in Sheet! Addl Eqp List-Env. </t>
  </si>
  <si>
    <t>Please provide total Bauxite Consumed for alumina production in Tones</t>
  </si>
  <si>
    <t>Please provide type of Bauxite consumed in plant</t>
  </si>
  <si>
    <t xml:space="preserve">Please provide precentage of total Al2O3 /siO2  Ratio in bauxite </t>
  </si>
  <si>
    <t xml:space="preserve">Please provide precentage of Total Available Alumina (TAA) in bauxite </t>
  </si>
  <si>
    <t>Please provide precentage of Monohydrate Alumina (MHA) in Bauxite</t>
  </si>
  <si>
    <t xml:space="preserve">Please provide precentage of Trihydrate Alumina (THA) in Bauxite </t>
  </si>
  <si>
    <t>Please provide precentage of Silica in Bauxite</t>
  </si>
  <si>
    <t>Please provide precentage of Moisture in Bauxite</t>
  </si>
  <si>
    <t>Please provide precentage of Overall Recovery</t>
  </si>
  <si>
    <t xml:space="preserve">Please provide Wash Water in tonne of water /tonne of bauxite </t>
  </si>
  <si>
    <t>please provide Steam Economy in tonne of steam/tonne of bauxite</t>
  </si>
  <si>
    <t>Please provide precentage of Fe in Bauxite</t>
  </si>
  <si>
    <t>Please provide precentage of Fe in Mud</t>
  </si>
  <si>
    <t>Please select from drop down list on availability of documents for Bauxite Quality Normalisation</t>
  </si>
  <si>
    <t>Please select from drop down list on availability of documents for Smelter Capacity Utilization Normalisation</t>
  </si>
  <si>
    <t>Please select from drop down list on availability of documents for Fuel Quality in CPP &amp; Co-Gen Normalisation</t>
  </si>
  <si>
    <t>Please select from drop down list on availability of documents for CPP PLF Normalisation</t>
  </si>
  <si>
    <t>Please select from drop down list on availability of documents for Power Mix Normalisation</t>
  </si>
  <si>
    <t>Please select from drop down list on availability of documents for Product Mix Normalisation</t>
  </si>
  <si>
    <t>Please select from drop down list on availability of documents for Carbon Anode Production  Normalisation</t>
  </si>
  <si>
    <t>Please select from drop down list on availability of documents for Other Factos  Normalisation</t>
  </si>
  <si>
    <t xml:space="preserve">Compulsory to attach yearwise Plant's  Process Flow Diagram </t>
  </si>
  <si>
    <t>Please provide the PFD for baseline as well as for assessment year</t>
  </si>
  <si>
    <t>Note</t>
  </si>
  <si>
    <t>The hard copy/Printouts is to be signed by Authorised signatory, if SAP data is used as documents</t>
  </si>
  <si>
    <t>K3</t>
  </si>
  <si>
    <t>K4</t>
  </si>
  <si>
    <t>K5</t>
  </si>
  <si>
    <t>Please enter numeric values or leave blank</t>
  </si>
  <si>
    <t>3.a.1</t>
  </si>
  <si>
    <t>3.a.2</t>
  </si>
  <si>
    <t>3.b.1</t>
  </si>
  <si>
    <t>3.b.2</t>
  </si>
  <si>
    <t>Please provide Station Auxillary Power Consumption for Baseline year and Assessment year</t>
  </si>
  <si>
    <t xml:space="preserve">Formula Protected ( Total station operating load  in MW , Total annual generation of CPP and weighted average of plant Load Factor, Station Gross Heat Rate in Kcal/kwh for Baseline Year (2007-10) and Assesment year </t>
  </si>
  <si>
    <t xml:space="preserve">Please provide unit wise operating load  of CPP in MW , Unit Load Factor in %,  Gross Generation in Lakh Units, Unit Gross Heat Rate in Kcal/kwh for Baseline Year (2007-10) and Assesment year </t>
  </si>
  <si>
    <t>Formula protected (Weighted average of  boiler efficency,  Turbine Heat Rate and unit Heat Rate)</t>
  </si>
  <si>
    <t>Data not to be filled</t>
  </si>
  <si>
    <t xml:space="preserve">Please enter text value </t>
  </si>
  <si>
    <t>Notional Energy for  Smelter capacity utilization</t>
  </si>
  <si>
    <t>Notional Energy for other Factors</t>
  </si>
  <si>
    <t>Renewable Energy Certificates Compliance under PAT Scheme</t>
  </si>
  <si>
    <t>Gate to Gate Energy Consumption after REC compliance</t>
  </si>
  <si>
    <t>Normalized Gate to Gate Specific Energy Consumption of Calcined Alumina after REC compliance</t>
  </si>
  <si>
    <t>Normalized Gate to Gate Specific Energy Consumption Refinery Process</t>
  </si>
  <si>
    <t>Frequency of record</t>
  </si>
  <si>
    <t xml:space="preserve">Primary Documents from where the information can be sourced and to be kept ready for verification by Accredited Energy Auditor </t>
  </si>
  <si>
    <t>Secondary Documents from where the information can be sourced and to be kept ready for verification by Accredited Energy Auditor</t>
  </si>
  <si>
    <t>1) Equipment/Section wise capacity document from OEM 2) Capacity calculation document submitted for Enviromental Consent</t>
  </si>
  <si>
    <t>Continuous, Hourly, Daily, Monthly</t>
  </si>
  <si>
    <t>1) Log Sheet 2) CCR SCADA Report/ Ternds 3) DPR 4) MPR 5) SAP Entry in PP/SD module 6) Excise record (ER1) 7) Annual Report</t>
  </si>
  <si>
    <t>Continouous, Hourly, Daily, Monthly</t>
  </si>
  <si>
    <t>Record Opening and Closing stock on daily basis</t>
  </si>
  <si>
    <t>Daily, Monthly</t>
  </si>
  <si>
    <t>1) Inventory Report 2) Excise Document (ER1)3) Stores Entry 4) SAP Entry in MM/PP/SD module</t>
  </si>
  <si>
    <t>1) Monthly Electricity Bills from Grid 2) Internal Meter reading records for grid incomer</t>
  </si>
  <si>
    <t>Energy Management System</t>
  </si>
  <si>
    <t>1) Open Access records 2) Electricity Bills for renewal energy 3) Renewal Purchase Obligation document</t>
  </si>
  <si>
    <t xml:space="preserve">1) Open Access records 2) Electricity Bills (for Wheeling) </t>
  </si>
  <si>
    <t>Yearly</t>
  </si>
  <si>
    <t>1) Renewal Purchase Obligation document</t>
  </si>
  <si>
    <t>1) ‘Certificate for Registration’ to the concerned Applicant as ‘Eligible Entity’ confirming its entitlement to receive Renewable Energy Certificates for the proposed RE Generation
project</t>
  </si>
  <si>
    <t>The quantity of exported power ( partially or fully) on which Renewable Energy Certificates have been earned by Designated Consumer in the assessment year under REC mechanism shall  be treated as Exported power and normalization will apply. However, the normalized power export will not qualify for issue of Energy Saving Certificates under PAT Scheme.</t>
  </si>
  <si>
    <t>Lot,Yearly</t>
  </si>
  <si>
    <t>1) Renewable Energy Certificates</t>
  </si>
  <si>
    <t>The quantity of exported power (partially or fully) from Renewable energy which has been sold at a preferential tariff by the Designated consumer in the assessment year under REC mechanism shall be treated as Exported power. However, the normalized power export will not qualify for issue of Energy Saving Certificates under PAT Scheme.</t>
  </si>
  <si>
    <t>Lot, Yearly</t>
  </si>
  <si>
    <t>1) Power Purchase Agreement (PPA) for the capacity related to such generation to sell electricity at preferential tariff determined by the Appropriate Commission</t>
  </si>
  <si>
    <t>Monthly</t>
  </si>
  <si>
    <t>1) L-Form document 2) Electrical Inspectorate record</t>
  </si>
  <si>
    <t>1) Total connected Load (TCL) of Plant 2) Equipment List</t>
  </si>
  <si>
    <t>1) Monthly Electricity Bills from Utility</t>
  </si>
  <si>
    <t xml:space="preserve">1) OEM document for capacity 2) Rating plate of Generator </t>
  </si>
  <si>
    <t>1) Capacity Enhancement document</t>
  </si>
  <si>
    <t>Continuous, Hourly, daily, Monthly</t>
  </si>
  <si>
    <t>1) Daily Power Report 2) Monthly Power Report 3) DG main energy meter reading record 4) Energy Managemen System data</t>
  </si>
  <si>
    <t>1)Electrical Shift log book 2) Utility Shift Log book</t>
  </si>
  <si>
    <t>1) OEM document on designed heat rate 2) OEM document on Specific Fuel consumption in kWh/ltr</t>
  </si>
  <si>
    <t>1) Daily Power Report 2) Monthly Power Report 3) DG hour meter reading record 4)  Energy Managemen System data</t>
  </si>
  <si>
    <t xml:space="preserve">1) Capacity Enhancement document 2) R&amp;M document </t>
  </si>
  <si>
    <t>1) Daily Generation Report 2) Monthly Generation Report 3) CPP main energy meter reading record 4) Energy Managemen System data</t>
  </si>
  <si>
    <t>1) Energy Meter</t>
  </si>
  <si>
    <t>1) Daily Power Report 2) Monthly Power Report 3) CPP main energy meter reading record 4) Energy Managemen System data</t>
  </si>
  <si>
    <t>1) Energy Meter 2) Equipment List</t>
  </si>
  <si>
    <t>1) OEM document on designed heat rate</t>
  </si>
  <si>
    <t>1) PG test documement</t>
  </si>
  <si>
    <t>1) Daily Generation Report 2) Monthly Generation  Report 3)  Energy Managemen System data</t>
  </si>
  <si>
    <t xml:space="preserve">1) Break down report 3) Operators Shift Register </t>
  </si>
  <si>
    <t>Hourly, daily, Monthly</t>
  </si>
  <si>
    <t>1) Operator's Shift Register 2) CPP Break down  analysis Report</t>
  </si>
  <si>
    <t>1) Daily Generation Report 2) Monthly Generation Report 3) CPP main energy meter reading record 4) Energy Management System data</t>
  </si>
  <si>
    <t xml:space="preserve">1) Energy Meter </t>
  </si>
  <si>
    <t>1) Daily Power Report 2) Monthly Power Report 3) Export main energy meter reading record 4) Energy Managemen System data 5) Montly Export bill receipt sent  to utility</t>
  </si>
  <si>
    <t>Export Energy Meter</t>
  </si>
  <si>
    <t>1) Daily Power Report 2) Monthly Power Report 3) Colony/other main energy meter reading record 4) Energy Managemen System data</t>
  </si>
  <si>
    <t>1) colony/Others meter</t>
  </si>
  <si>
    <t xml:space="preserve">1) Purchase Order for basic rates and taxes 2) Freight document for rates </t>
  </si>
  <si>
    <t xml:space="preserve">Operating Coal Quality- Monthly average of the lots (As Fired Basis),Test Certificate for Coal Analysis including Proximate and Ultimate analysis (Minimum of 4 Samples Test from Government Lab for cross verification quarterly) 
</t>
  </si>
  <si>
    <t>Lot, Daily, Monthly, Quarterly</t>
  </si>
  <si>
    <t>1) Daily Internal Report from Lab on Fuel Proximate Analysis performed on each lot. 2) Test Certificate from Government Accredited lab. (It is desirable that the plant may maintain minimum 4 sample test in a quarter for Proximate and Ultimate Analysis i.e. 16 test certificates in a year for each fuel)  3) Purchase Order, where guaranteed GCV range is mentioned</t>
  </si>
  <si>
    <t>1) Lab Register on Fuel Testing for Proximate Analysis 2) Callibration Record of instrument used for testing</t>
  </si>
  <si>
    <t>Lot, Daily, Monthly, Yearly</t>
  </si>
  <si>
    <t>1) Purchase Order 2) Stores Receipt 3) SAP Entry in MM/PP/FI module 4) Annual Report</t>
  </si>
  <si>
    <t xml:space="preserve">1) Stores Receipt Register </t>
  </si>
  <si>
    <t>Hourly, Daily and Monthly</t>
  </si>
  <si>
    <t>1)Belt Weigher before Coal Bunker</t>
  </si>
  <si>
    <t>1) Belt Weigh Feeder 2) Solid Flow Meter</t>
  </si>
  <si>
    <t>1) DPR 2) MPR 3)  CPP Log Sheet 4) SAP Entry in MM/PP/FI module 5) Annual Report</t>
  </si>
  <si>
    <t>Lot, Montly, Yearly</t>
  </si>
  <si>
    <t>1) Test report from Supplier 2) Internal Test Report from lab 3) Test report from Government Accridited Lab 4) Standard Value as per Notification</t>
  </si>
  <si>
    <t xml:space="preserve">Lab Register </t>
  </si>
  <si>
    <t>Stores Receipt</t>
  </si>
  <si>
    <t>Daily, Monthly, Yearly</t>
  </si>
  <si>
    <t>1) Daily Generation Report 2) Monthly Generation Report 3) DG Log Sheet 4) SAP Entry in MM/PP/FI module 5) Annual Report</t>
  </si>
  <si>
    <t>Flow Meter, Dip measurement in day tank</t>
  </si>
  <si>
    <t>1) Daily Generation Report 2) Monthly Generation Report 3)  CPP Log Sheet 4) SAP Entry in MM/PP/FI module 5) Annual Report</t>
  </si>
  <si>
    <t>1)Vehicle Log book 2) Stores Receipt 3) Fuel Dispenser meter reading 3) Work Order for Internal Transportation</t>
  </si>
  <si>
    <t>1) Test report from Supplier 2) Test report from Government Accridited Lab 3) Standard Value as per Notification</t>
  </si>
  <si>
    <t>Lot, Dailiy, Monthly, Yearly</t>
  </si>
  <si>
    <t>Gas Meter Reading, Bullet Pressure Reading</t>
  </si>
  <si>
    <t>1) DPR 2) MPR 3) GG Log Sheet 4) SAP Entry in MM/PP/FI module 5) Annual Report</t>
  </si>
  <si>
    <t xml:space="preserve">List of Equipment to be filled up </t>
  </si>
  <si>
    <t>Daily, Monthly, Annual</t>
  </si>
  <si>
    <t>Energy Meter Readings and Power consumpotion details of each additional equipment installed from 1st Apr to 31st March</t>
  </si>
  <si>
    <t>1) EMS 2) Energy Meter 3) Addition Equipment List with capacity and running load 4) Purchase Order document 5) SAP Data in MM module</t>
  </si>
  <si>
    <t>Solid/Liquid/Gaseous Fuel consumption of each additional equipment installed from 1st Apr to 31st March</t>
  </si>
  <si>
    <t>1) Fuel Flow Meter 2) Weigh Feeder 3) Purchase Order document 4) SAP Data in MM module</t>
  </si>
  <si>
    <t>Fossil Fuel: Coal/Lignite/Fuel Oil</t>
  </si>
  <si>
    <t xml:space="preserve">1) Authentic Document in relation to Bio-Mass/Alternate Solid Fuel/Alternate Liquid Fuel availability in the region. 2) Test Certificate of Bio-mass from Government Accredited Lab for GCV in Baseline and assessment year 3) Test Certificate of replaced Fossil Fuel GCV </t>
  </si>
  <si>
    <t>Energy Meter Readings of each project activity  with list of equipment installed under each activity from 1st Apr to 31st March</t>
  </si>
  <si>
    <t>1) EMS 2) Energy Meter 3) Addition Equipment List with capacity and running load  3) Purchase Order document 4) SAP Data in MM module</t>
  </si>
  <si>
    <t>Solid/Liquid/Gaseous Fuel consumption of each project activity with list of equipment under each activity installed from 1st Apr to 31st March</t>
  </si>
  <si>
    <t>1) Rated Capacity of new Process/line from OEM 2) Energy Meter Readings and Power Consumption record of process/line  with list of equipment installed from 1st Apr to 31st March</t>
  </si>
  <si>
    <t>1) EMS 2) Energy Meter 3) Addition Equipment List with capacity and running load</t>
  </si>
  <si>
    <t>1) Rated Capacity of new Process/line from OEM 2) Thermal Energy Consumption record with list of equipment  from DPR/Log book/SAP Entry in PP module</t>
  </si>
  <si>
    <t>1) Fuel Flow Meter 2) Weigh Feeder</t>
  </si>
  <si>
    <t>1) Rated Capacity of new Process/line from OEM 2) Production record from DPR/Log book/SAP Entry in PP module</t>
  </si>
  <si>
    <t xml:space="preserve">1) Record/Document from SAP Entry/Log Book Entry/DPR/MPR </t>
  </si>
  <si>
    <t>Operator's Shift Register</t>
  </si>
  <si>
    <t>1) Rated Capacity of new unit from OEM 2) Energy Meter Readings and Power Consumption record of unit  from external source with list of equipment installed from 1st Apr to 31st March</t>
  </si>
  <si>
    <t>Unforeseen Circumstances: Situation not under direct or indirect control of pLant management</t>
  </si>
  <si>
    <t>1) Relevent document on Unforeseen Circumstances beyond the control of plant 2) Energy Meter Readings and Power Consumption during the said period of unforeseen circumstances</t>
  </si>
  <si>
    <t xml:space="preserve">1) Relevant document on Unforeseen Circumstances beyond the control of plant 2) Thermal Energy Consumption record during the said period of unforeseen circumstances  from DPR/Log book/SAP Entry </t>
  </si>
  <si>
    <t>Normalization Factors</t>
  </si>
  <si>
    <t>Notional Energy for fuel quality in CPP &amp; Co-Gen</t>
  </si>
  <si>
    <t xml:space="preserve">Normalized Gate to Gate SEC </t>
  </si>
  <si>
    <t>Thermal energy used in process</t>
  </si>
  <si>
    <t>Thermal energy used in Power</t>
  </si>
  <si>
    <t>% of thermal energy in Process</t>
  </si>
  <si>
    <t>Notional Energy for  Carbon Anode production</t>
  </si>
  <si>
    <t>b.2.2</t>
  </si>
  <si>
    <t>b.2.1</t>
  </si>
  <si>
    <t>b.2.3</t>
  </si>
  <si>
    <t>b.2.4</t>
  </si>
  <si>
    <t>b.2.5</t>
  </si>
  <si>
    <t>b.2.6</t>
  </si>
  <si>
    <t>b.3</t>
  </si>
  <si>
    <t>b.4</t>
  </si>
  <si>
    <t>b.5</t>
  </si>
  <si>
    <t>b.6</t>
  </si>
  <si>
    <t>b.7</t>
  </si>
  <si>
    <t>b.8</t>
  </si>
  <si>
    <t>Average Gross calorific value (As Fired Basis)</t>
  </si>
  <si>
    <t>Quantity used for power generation (Co-Gen)</t>
  </si>
  <si>
    <t>Quantity used for power generation in CPP</t>
  </si>
  <si>
    <t>Thermal Energy Used in Power Generation (co-gen )</t>
  </si>
  <si>
    <t>(vi)x(ii)/1000</t>
  </si>
  <si>
    <t>(vii)x(ii)/1000</t>
  </si>
  <si>
    <t>Average Gross calorific value (As fired basis)</t>
  </si>
  <si>
    <t>(ii)x(vi)/1000</t>
  </si>
  <si>
    <t>Average Gross calorific value (As fired Basis)</t>
  </si>
  <si>
    <t>C.10</t>
  </si>
  <si>
    <t>((v)+(vi)+(vii)+(viii)) x(iv)</t>
  </si>
  <si>
    <t>[((vi))x(ii)]x(iv)/1000</t>
  </si>
  <si>
    <t>[((v))x(ii)]x(iv)/1000</t>
  </si>
  <si>
    <t>[((vii))x(ii)]x(iv)/1000</t>
  </si>
  <si>
    <t>[((viii))x(ii)]x(iv)/1000</t>
  </si>
  <si>
    <t>(iv)+(v)+(vi)+(vii)</t>
  </si>
  <si>
    <t>[((vi))x(ii)]/1000</t>
  </si>
  <si>
    <t>[((v))x(ii)]/1000</t>
  </si>
  <si>
    <t>[((iv))x(ii)]/1000</t>
  </si>
  <si>
    <t>[((vii))x(ii)]/1000</t>
  </si>
  <si>
    <t>Thermal Energy Used in Power Generation (Co-Gen)</t>
  </si>
  <si>
    <t>[((v))x(iv)]x(ii)/1000</t>
  </si>
  <si>
    <t>[((vi))x(iv)]x(ii)/1000</t>
  </si>
  <si>
    <t>[((vii))x(iv)]x(ii)/1000</t>
  </si>
  <si>
    <t>[((ix))x(iv)]x(ii)/1000</t>
  </si>
  <si>
    <t>[(v)+(vi)+(vii)+(viii)]x(iv)</t>
  </si>
  <si>
    <t>D.10</t>
  </si>
  <si>
    <t>Total Liquid Energy Used in Power Generation (Co-Gen)</t>
  </si>
  <si>
    <t xml:space="preserve">GCV of Imported Coal </t>
  </si>
  <si>
    <t xml:space="preserve">Notional Specific Energy Consumption  </t>
  </si>
  <si>
    <t>t/t of mud</t>
  </si>
  <si>
    <t>t bxt/t Al</t>
  </si>
  <si>
    <t>Electrical Energy to be deducted due to lower capacity utilisation</t>
  </si>
  <si>
    <t>Million kcal/Tonne</t>
  </si>
  <si>
    <t>SEC of Molten Aluminum</t>
  </si>
  <si>
    <t>SEC of Billet</t>
  </si>
  <si>
    <t>SEC of Ingot</t>
  </si>
  <si>
    <t>SEC of Bars</t>
  </si>
  <si>
    <t>SEC of Primary Foundary Alloys</t>
  </si>
  <si>
    <t>SEC of wire Rods</t>
  </si>
  <si>
    <t>SEC  of Strips</t>
  </si>
  <si>
    <t>SEC of Carbon Anode</t>
  </si>
  <si>
    <t xml:space="preserve">Calculation of Specific Energy Consumption </t>
  </si>
  <si>
    <t>SEC of Carbon Anode Production</t>
  </si>
  <si>
    <t xml:space="preserve">Net Energy  for carbon anode for import and Export </t>
  </si>
  <si>
    <t>Notional energy to be subtracted</t>
  </si>
  <si>
    <t>(5)-(4)</t>
  </si>
  <si>
    <t>(9)x(7)</t>
  </si>
  <si>
    <t>(9)x(8)</t>
  </si>
  <si>
    <t>(10)-(12)</t>
  </si>
  <si>
    <t>(13)[AY]-(13)[BY]</t>
  </si>
  <si>
    <t xml:space="preserve">Normalized Boiler Efficiency in CPP (unit Wise) </t>
  </si>
  <si>
    <t>Special Hydrate (Course)</t>
  </si>
  <si>
    <t>Special Hydrate (Micro Fined)</t>
  </si>
  <si>
    <t>Special Hydrate (Milled)</t>
  </si>
  <si>
    <t>Special Alumina (Course)</t>
  </si>
  <si>
    <t>Special  Alumina (Micro Fined)</t>
  </si>
  <si>
    <t>Special Alumina (Milled)</t>
  </si>
  <si>
    <t>j</t>
  </si>
  <si>
    <t>k</t>
  </si>
  <si>
    <t>l</t>
  </si>
  <si>
    <t>m</t>
  </si>
  <si>
    <t>Special Hydrate Course</t>
  </si>
  <si>
    <t>Special Hydrate Microfined</t>
  </si>
  <si>
    <t>Special Hydrate Milled</t>
  </si>
  <si>
    <t>Special Alumina Course</t>
  </si>
  <si>
    <t>Special  Alumina Microfined</t>
  </si>
  <si>
    <t>Special Alumina Milled</t>
  </si>
  <si>
    <t>Total Special  Hydrate  Course Production</t>
  </si>
  <si>
    <t>Total Special  Hydrate  Microfined Production</t>
  </si>
  <si>
    <t>Total Special  Hydrate  Milled Production</t>
  </si>
  <si>
    <t>Total Calcined Alumina Course Production</t>
  </si>
  <si>
    <t>Total Calcined Alumina Microfined Production</t>
  </si>
  <si>
    <t>Total Calcined Alumina Milled Production</t>
  </si>
  <si>
    <t>A1.1</t>
  </si>
  <si>
    <t>Refinery Stocks</t>
  </si>
  <si>
    <t>Mcal/Tonne</t>
  </si>
  <si>
    <t>Mkcal/Tonne</t>
  </si>
  <si>
    <t>Hydrate Alumina into Calcined Alumina</t>
  </si>
  <si>
    <t>Special Hydrate Course  to Calcined Alumina</t>
  </si>
  <si>
    <t xml:space="preserve">Special  Hydrate  Course </t>
  </si>
  <si>
    <t>Special  Hydrate  Microfined</t>
  </si>
  <si>
    <t xml:space="preserve">Special  Hydrate  Milled </t>
  </si>
  <si>
    <t xml:space="preserve">Special Calcined Alumina Course </t>
  </si>
  <si>
    <t>Special Calcined Alumina Microfined</t>
  </si>
  <si>
    <t xml:space="preserve">Special Calcined Alumina Milled </t>
  </si>
  <si>
    <t>Special Calcined Alumina course to Calcined Alumina</t>
  </si>
  <si>
    <t>Special Calcined Alumina Microfined to Calcined Alumina</t>
  </si>
  <si>
    <t>Special Hydrate Microfined to Calcined Alumina</t>
  </si>
  <si>
    <t>Special Hydrate Milled  to Calcined Alumina</t>
  </si>
  <si>
    <t>Special Calcined Alumina Milled to Calcined Alumina</t>
  </si>
  <si>
    <t>Equivalent Product- Calcined Alumina</t>
  </si>
  <si>
    <t>Standard Calcined Alumina</t>
  </si>
  <si>
    <t>A.1</t>
  </si>
  <si>
    <t>A.2</t>
  </si>
  <si>
    <t>A.3</t>
  </si>
  <si>
    <t>A.4</t>
  </si>
  <si>
    <t>A.5</t>
  </si>
  <si>
    <t>A.6</t>
  </si>
  <si>
    <t>A.7</t>
  </si>
  <si>
    <t>A.8</t>
  </si>
  <si>
    <t>A.9</t>
  </si>
  <si>
    <t>A.10</t>
  </si>
  <si>
    <t>A.11</t>
  </si>
  <si>
    <t>A.12</t>
  </si>
  <si>
    <t>E.7</t>
  </si>
  <si>
    <t>E.5</t>
  </si>
  <si>
    <t>E.6</t>
  </si>
  <si>
    <t>E.8</t>
  </si>
  <si>
    <t>Total Equivalent alumina Production</t>
  </si>
  <si>
    <t>SEC of Strips</t>
  </si>
  <si>
    <t>Energy to be subtracted per unit</t>
  </si>
  <si>
    <t>Solid Waste (pl. specify and refer CPCB guidelines) rubber tyres chips, Municipal Solid waste etc.</t>
  </si>
  <si>
    <t>(xxii)</t>
  </si>
  <si>
    <t>(xxiii)</t>
  </si>
  <si>
    <t xml:space="preserve">Input Steam Flow </t>
  </si>
  <si>
    <t xml:space="preserve">Mass Flow </t>
  </si>
  <si>
    <t>Total % of thermal energy in Process from Cogen</t>
  </si>
  <si>
    <t xml:space="preserve">Note: DCs to provide separate Excel sheet in the Boiler format as specified above If no of boiler exceeds for additional nos of boliers installed for Cogen/Steam </t>
  </si>
  <si>
    <t>Electrical &amp; Thermal Energy to be Normalised due to unforeseen circumstances</t>
  </si>
  <si>
    <t>Subsector</t>
  </si>
  <si>
    <t>Input Steam</t>
  </si>
  <si>
    <t>Average Total Moisture in coal (As received Basis)</t>
  </si>
  <si>
    <t>No of Operating Pots (NOP) Operating to be based on operating pots weighted with  the time</t>
  </si>
  <si>
    <t xml:space="preserve">Note: If Ultimate Analysis value is not available with DCs,  Conversion from Proximate to Ultimate  will be applied  conversion farmula.                                                                                                                                                                                                                                                                                                                                                                          %C = 0.97C+ 0.7(VM+0.1A) - M(0.6-0.01M) 
%H2= 0.036C + 0.086 (VM -0.1xA) - 0.0035M2(1-0.02M) 
%N2= 2.10 -0.020 VM 
Where: C= % of fixed carbon , A= % of ash ,VM= % of volatile matter, M= % of moisture </t>
  </si>
  <si>
    <t>Design Current Efficiency of Pots (CE)</t>
  </si>
  <si>
    <t>Energy Saving and Investment</t>
  </si>
  <si>
    <t>Thermal Energy Saving during the year</t>
  </si>
  <si>
    <t>Solid Fuel</t>
  </si>
  <si>
    <t>a.1</t>
  </si>
  <si>
    <t>Coal</t>
  </si>
  <si>
    <t>a.2</t>
  </si>
  <si>
    <t>Lignite</t>
  </si>
  <si>
    <t>a.3</t>
  </si>
  <si>
    <t>Petro Coke</t>
  </si>
  <si>
    <t>a.4</t>
  </si>
  <si>
    <t>Biomass/Waste</t>
  </si>
  <si>
    <t>Liquid Fuel (FO/HSD/LDO/LSHS/HSHS)</t>
  </si>
  <si>
    <t>Electrical energy Saving during the year</t>
  </si>
  <si>
    <t>For Steam Generation</t>
  </si>
  <si>
    <t>For Steam Generation (Process Boiler)</t>
  </si>
  <si>
    <t xml:space="preserve">Total Steam Generation </t>
  </si>
  <si>
    <t>Running hours</t>
  </si>
  <si>
    <t>Coal Consumption</t>
  </si>
  <si>
    <t>GCV of Coal</t>
  </si>
  <si>
    <t>Annual Average</t>
  </si>
  <si>
    <t>Type of Fuel - 2 Name : Consumption</t>
  </si>
  <si>
    <t>GCV of any Fuel -2</t>
  </si>
  <si>
    <t>Type of Fuel - 3 Name : Consumption</t>
  </si>
  <si>
    <t>GCV of any Fuel -3</t>
  </si>
  <si>
    <t>Type of Fuel - 4 Name : Consumption</t>
  </si>
  <si>
    <t>GCV of any Fuel -4</t>
  </si>
  <si>
    <t>Feed water Temperature</t>
  </si>
  <si>
    <t>Operating Efficiency</t>
  </si>
  <si>
    <t>SH Steam outlet Pressure (Operating)</t>
  </si>
  <si>
    <t>SH Steam outlet Temperature (Operating)</t>
  </si>
  <si>
    <t>SH Steam Enthalpy (Operating)</t>
  </si>
  <si>
    <t>Operating Capacity</t>
  </si>
  <si>
    <t>(iii)/(iv)</t>
  </si>
  <si>
    <t>[(v)x(vi)+(vii)x(viii)+(ix)x(x)+(xi)x(xii)]/(iii)</t>
  </si>
  <si>
    <t>kCal/kg of Steam</t>
  </si>
  <si>
    <t>Percentage of Coal Energy Used in steam Generation</t>
  </si>
  <si>
    <t>[(v)x(vi)]/[(v)x(vi)+(vii)x(viii)+(ix)x(x)+(xi)x(xii)]</t>
  </si>
  <si>
    <t>Boiler 4</t>
  </si>
  <si>
    <t>Boiler 5</t>
  </si>
  <si>
    <t>Total Steam Generation (Process Boiler)</t>
  </si>
  <si>
    <t>Total Operating Efficiency of Boiler (Process Boiler)</t>
  </si>
  <si>
    <t>Weighted average of all 5 boilers</t>
  </si>
  <si>
    <t>Total Operating Capacity of Boilers (Process Boiler)</t>
  </si>
  <si>
    <t>Weighted Specific Energy Cosumption (Process Boiler)</t>
  </si>
  <si>
    <t>Weighted Percentage of Coal Energy Used in steam Generation (Process Boiler)</t>
  </si>
  <si>
    <t>Co-Gen Boiler used for Power generation</t>
  </si>
  <si>
    <t>Boiler 6</t>
  </si>
  <si>
    <t>Co-Gen</t>
  </si>
  <si>
    <t>Boiler 7</t>
  </si>
  <si>
    <t>Boiler 8</t>
  </si>
  <si>
    <t>Boiler 9</t>
  </si>
  <si>
    <t>Boiler 10</t>
  </si>
  <si>
    <t>Weighted Average Boiler 6-10</t>
  </si>
  <si>
    <t>For Steam Generation Boiler</t>
  </si>
  <si>
    <t>Total Steam Generation (Cogen Boiler)</t>
  </si>
  <si>
    <t>Total Operating Efficiency of Boiler (Cogen Boiler)</t>
  </si>
  <si>
    <t>Total Operating Capacity of Boilers (Cogen Boiler)</t>
  </si>
  <si>
    <t>Weighted Specific Energy Cosumption (Cogen Boiler)</t>
  </si>
  <si>
    <t>Weighted Percentage of Coal Energy Used in steam Generation (Cogen Boiler)</t>
  </si>
  <si>
    <t>Weighted Boiler Efficiency for Boilers 1-10</t>
  </si>
  <si>
    <t>e2.1</t>
  </si>
  <si>
    <t>e1.1</t>
  </si>
  <si>
    <t>e1</t>
  </si>
  <si>
    <t>e1.2</t>
  </si>
  <si>
    <t>e1.3</t>
  </si>
  <si>
    <t>e.1.4</t>
  </si>
  <si>
    <t>e1.5</t>
  </si>
  <si>
    <t>e1.6</t>
  </si>
  <si>
    <t>e1.7</t>
  </si>
  <si>
    <t>e1.8</t>
  </si>
  <si>
    <t>e1.9</t>
  </si>
  <si>
    <t>e1.10</t>
  </si>
  <si>
    <t>e2</t>
  </si>
  <si>
    <t>e2.2</t>
  </si>
  <si>
    <t>e2.3</t>
  </si>
  <si>
    <t>e2.4</t>
  </si>
  <si>
    <t>e2.5</t>
  </si>
  <si>
    <t>e3</t>
  </si>
  <si>
    <t>e3.1</t>
  </si>
  <si>
    <t>e3.2</t>
  </si>
  <si>
    <t>e3.3</t>
  </si>
  <si>
    <t>e3.4</t>
  </si>
  <si>
    <t>e3.5</t>
  </si>
  <si>
    <t>e3.6</t>
  </si>
  <si>
    <t>Steam Generation at Boiler 1-5</t>
  </si>
  <si>
    <t>Steam Generation at Boiler 6-10</t>
  </si>
  <si>
    <t>Specific Energy Consumption for Steam Generation in Cogen Boiler 1-5</t>
  </si>
  <si>
    <t>kcal/kg of Steam</t>
  </si>
  <si>
    <t>Specific Energy Consumption for Steam Generation in Process Boiler 6-10</t>
  </si>
  <si>
    <t>Weighted Percentage of Coal Energy Used in steam Generation (Co-Gen Boilers)</t>
  </si>
  <si>
    <t>Weighted Average Specific Steam Consumption</t>
  </si>
  <si>
    <t>Normalised Specific Energy Consumption for Steam Generation</t>
  </si>
  <si>
    <t>Energy to be subtracted w.r.t. Fuel Quality in Co-Gen</t>
  </si>
  <si>
    <t>Million kCal</t>
  </si>
  <si>
    <t>e4</t>
  </si>
  <si>
    <t>b.1</t>
  </si>
  <si>
    <t>Line 1</t>
  </si>
  <si>
    <t>b.2</t>
  </si>
  <si>
    <t>Line 2</t>
  </si>
  <si>
    <t>Line 3</t>
  </si>
  <si>
    <t>Line 4</t>
  </si>
  <si>
    <t>Line 5</t>
  </si>
  <si>
    <t>Line 6</t>
  </si>
  <si>
    <t>Line 7</t>
  </si>
  <si>
    <t>Line 10</t>
  </si>
  <si>
    <t>b.10</t>
  </si>
  <si>
    <t>Line 9</t>
  </si>
  <si>
    <t>b.9</t>
  </si>
  <si>
    <t>Line 8</t>
  </si>
  <si>
    <t>Total Electrical Energy to be deducted due to lower capacity utilisation</t>
  </si>
  <si>
    <t>xvi</t>
  </si>
  <si>
    <t>H6</t>
  </si>
  <si>
    <t>Scrap</t>
  </si>
  <si>
    <t>d.8</t>
  </si>
  <si>
    <t>Scrap %</t>
  </si>
  <si>
    <t>F.5</t>
  </si>
  <si>
    <t>Steam Import/Export</t>
  </si>
  <si>
    <t>F.5.1</t>
  </si>
  <si>
    <t>Steam Import</t>
  </si>
  <si>
    <t>F.5.1.1</t>
  </si>
  <si>
    <t>LP Steam Import</t>
  </si>
  <si>
    <t>Landed Cost of steam (Last purchase)</t>
  </si>
  <si>
    <t>Rs/tonne</t>
  </si>
  <si>
    <t>LP Steam Enthalpy</t>
  </si>
  <si>
    <t>LP Steam Quantity purchased</t>
  </si>
  <si>
    <t>Average Tempertaure</t>
  </si>
  <si>
    <t>Average Pressure</t>
  </si>
  <si>
    <t>bar</t>
  </si>
  <si>
    <t>Thermal Energy Imported for LP Steam</t>
  </si>
  <si>
    <t>(ii)x(iii)/1000</t>
  </si>
  <si>
    <t>F.5.1.2</t>
  </si>
  <si>
    <t>HP Steam Import</t>
  </si>
  <si>
    <t>HP Steam Enthalpy</t>
  </si>
  <si>
    <t>HP Steam Quantity purchased</t>
  </si>
  <si>
    <t>Thermal Energy Imported for HP Steam</t>
  </si>
  <si>
    <t>F.5.1.3</t>
  </si>
  <si>
    <t>Thermal Energy Imported for LP &amp; HP Steam</t>
  </si>
  <si>
    <t>K.8.1.1.(vi) + K.8.1.2.(vi)</t>
  </si>
  <si>
    <t>F.5.2.1</t>
  </si>
  <si>
    <t>LP Steam Export</t>
  </si>
  <si>
    <t>Thermal Energy Exported for LP Steam</t>
  </si>
  <si>
    <t>F.5.2.2</t>
  </si>
  <si>
    <t>HP Steam Export</t>
  </si>
  <si>
    <t>Thermal Energy Exported for HP Steam</t>
  </si>
  <si>
    <t>F.5.2.3</t>
  </si>
  <si>
    <t xml:space="preserve">Thermal Energy Exported for LP and HP Steam </t>
  </si>
  <si>
    <t>F.5.2.2.(vi)+F.5.2.1.(vi)</t>
  </si>
  <si>
    <t>F.5.2.4</t>
  </si>
  <si>
    <t>F.5.2.5</t>
  </si>
  <si>
    <t xml:space="preserve">Total Thermal Energy Exported for Steam </t>
  </si>
  <si>
    <t>(F.5.2.3/F.5.2.4)x100</t>
  </si>
  <si>
    <t>F.5.3</t>
  </si>
  <si>
    <t>Total Thermal Energy for Steam (Import-Export)</t>
  </si>
  <si>
    <t>F.%.1.3-F.5.2.5</t>
  </si>
  <si>
    <t>Weighted Average Boiler Efficiecny (Boiler 1-10)</t>
  </si>
  <si>
    <t>G.1+G.2+ F.5.3</t>
  </si>
  <si>
    <t>Weighted average of all 10 boilers</t>
  </si>
  <si>
    <r>
      <t>Form-Sa</t>
    </r>
    <r>
      <rPr>
        <b/>
        <vertAlign val="subscript"/>
        <sz val="16"/>
        <color indexed="9"/>
        <rFont val="Palatino Linotype"/>
        <family val="1"/>
      </rPr>
      <t>1</t>
    </r>
    <r>
      <rPr>
        <b/>
        <sz val="16"/>
        <color indexed="9"/>
        <rFont val="Palatino Linotype"/>
        <family val="1"/>
      </rPr>
      <t xml:space="preserve"> (General Information)</t>
    </r>
  </si>
  <si>
    <r>
      <t>Form-Sa</t>
    </r>
    <r>
      <rPr>
        <b/>
        <vertAlign val="subscript"/>
        <sz val="18"/>
        <color indexed="9"/>
        <rFont val="Cambria"/>
        <family val="1"/>
      </rPr>
      <t>1</t>
    </r>
    <r>
      <rPr>
        <b/>
        <sz val="18"/>
        <color indexed="9"/>
        <rFont val="Cambria"/>
        <family val="1"/>
      </rPr>
      <t xml:space="preserve"> (Base Line Parameters For PAT Scheme) </t>
    </r>
  </si>
  <si>
    <r>
      <t>Form-Sa</t>
    </r>
    <r>
      <rPr>
        <b/>
        <vertAlign val="subscript"/>
        <sz val="26"/>
        <color indexed="9"/>
        <rFont val="Cambria"/>
        <family val="1"/>
      </rPr>
      <t>1</t>
    </r>
    <r>
      <rPr>
        <b/>
        <sz val="26"/>
        <color indexed="9"/>
        <rFont val="Cambria"/>
        <family val="1"/>
      </rPr>
      <t xml:space="preserve"> (Summary Sheet )</t>
    </r>
  </si>
  <si>
    <t>Seal</t>
  </si>
  <si>
    <t>Full Address:-</t>
  </si>
  <si>
    <t>Registration Number:</t>
  </si>
  <si>
    <t xml:space="preserve">Name of Energy Manager: </t>
  </si>
  <si>
    <t>Sh</t>
  </si>
  <si>
    <t>Thermal Power Plant</t>
  </si>
  <si>
    <t>Processing</t>
  </si>
  <si>
    <t>Spinning</t>
  </si>
  <si>
    <t>Fiber</t>
  </si>
  <si>
    <t>Composite</t>
  </si>
  <si>
    <t>Textile</t>
  </si>
  <si>
    <t>Sf</t>
  </si>
  <si>
    <t>Pulp and Paper</t>
  </si>
  <si>
    <t>Sponge Iron</t>
  </si>
  <si>
    <t>Integrated Steel</t>
  </si>
  <si>
    <t>Iron and Steel</t>
  </si>
  <si>
    <t>Sd</t>
  </si>
  <si>
    <t>Fertilizer</t>
  </si>
  <si>
    <t>Sc</t>
  </si>
  <si>
    <t>Chlor-Alkali</t>
  </si>
  <si>
    <t>Sb</t>
  </si>
  <si>
    <t>Cement</t>
  </si>
  <si>
    <t>Cold Rolling Sheet</t>
  </si>
  <si>
    <t>Refinery/Smelter</t>
  </si>
  <si>
    <t>Aluminium</t>
  </si>
  <si>
    <t>Sub-Sector</t>
  </si>
  <si>
    <t>Name of the Sector</t>
  </si>
  <si>
    <t>S.No</t>
  </si>
  <si>
    <t>Sector-Wise Details</t>
  </si>
  <si>
    <t xml:space="preserve">Previous Year </t>
  </si>
  <si>
    <t xml:space="preserve">Current Year </t>
  </si>
  <si>
    <t>Operative Net Heat Rate (Normalized)</t>
  </si>
  <si>
    <t>Operative Net Heat Rate</t>
  </si>
  <si>
    <t>Station Gross Operative Heat Rate</t>
  </si>
  <si>
    <t>Station Gross Design Heat Rate</t>
  </si>
  <si>
    <t xml:space="preserve">Annual Plant Load Factor (PLF) </t>
  </si>
  <si>
    <t>MU</t>
  </si>
  <si>
    <t xml:space="preserve">Annual Gross Generation </t>
  </si>
  <si>
    <t>No. of units with their capacity</t>
  </si>
  <si>
    <t>Unit Configuration</t>
  </si>
  <si>
    <t>Total Capacity</t>
  </si>
  <si>
    <t>8. i.</t>
  </si>
  <si>
    <t>Power Plants notified as Designated Consumer</t>
  </si>
  <si>
    <t>Specific Energy Consumption (Normalized)</t>
  </si>
  <si>
    <t>Specific Energy Consumption(Without Normalization)</t>
  </si>
  <si>
    <t>7. i</t>
  </si>
  <si>
    <t>Specific Energy Consumption Details</t>
  </si>
  <si>
    <t>Total Normalized Energy Consumption (Thermal + Electrical)</t>
  </si>
  <si>
    <t>Total Gaseous Fuel Consumption</t>
  </si>
  <si>
    <t>Total Liquid Fuel Consumption</t>
  </si>
  <si>
    <t xml:space="preserve">Total Solid Fuel Consumption </t>
  </si>
  <si>
    <t>Total Electrical Energy Consumption</t>
  </si>
  <si>
    <t xml:space="preserve">Total  Electricity Exported </t>
  </si>
  <si>
    <t>Total Electricity Generated</t>
  </si>
  <si>
    <t>Energy Consumption Details of Manufacturing Industries notified as Designated Consumers</t>
  </si>
  <si>
    <t>Product (Please add extra rows in case of additional products)</t>
  </si>
  <si>
    <t>Products</t>
  </si>
  <si>
    <t>Manufacturing Industries notified as Designated Consumers</t>
  </si>
  <si>
    <t>Production details</t>
  </si>
  <si>
    <t xml:space="preserve">B. </t>
  </si>
  <si>
    <t xml:space="preserve">Energy Manager's Name, designation, Registration No., Address, Mobile, Telephone, Fax nos. &amp; e-mail </t>
  </si>
  <si>
    <t>Registered Office address with telephone, fax nos. &amp; e-mail</t>
  </si>
  <si>
    <t>4. (i)</t>
  </si>
  <si>
    <t>Sector</t>
  </si>
  <si>
    <t xml:space="preserve">Sector and Sub-Sector in which the Designated Consumer falls  </t>
  </si>
  <si>
    <t>2. (ii)</t>
  </si>
  <si>
    <t>2. (i)</t>
  </si>
  <si>
    <t>General Details</t>
  </si>
  <si>
    <t xml:space="preserve">A. </t>
  </si>
  <si>
    <t>(See Rule 3)</t>
  </si>
  <si>
    <t>Details of information regarding Total Energy Consumed and Specific Energy Consumption Per unit of Production</t>
  </si>
  <si>
    <t>Form-1</t>
  </si>
  <si>
    <t>Notified Baseline Specific Energy Consumption</t>
  </si>
  <si>
    <t>Notified Target Specific Energy Consumption</t>
  </si>
  <si>
    <t>Form Sa1'! A1(iii)</t>
  </si>
  <si>
    <t>Form Sa1'! J(IV)</t>
  </si>
  <si>
    <t>Form Sa1'! J(viii)</t>
  </si>
  <si>
    <t>Form Sa1'! J(ix)</t>
  </si>
  <si>
    <t>Form Sa1'! J(x)</t>
  </si>
  <si>
    <t>Form Sa1'! J(xi)</t>
  </si>
  <si>
    <t>Form Sa1'! J(xii)</t>
  </si>
  <si>
    <t>Form Sa1'! J(xiii)</t>
  </si>
  <si>
    <t>Form Sa1'! J(xiv)</t>
  </si>
  <si>
    <t>1/{(2)% *(100-(3))%*(4)%}</t>
  </si>
  <si>
    <t>Fe2O3 in Bxt/Fe2O3 in Mud - {(7)/(8)}</t>
  </si>
  <si>
    <t>{(11)*(100-(3))%*(12)*(5)}</t>
  </si>
  <si>
    <t>[{(11AY)-(11BY)}*(3)]</t>
  </si>
  <si>
    <t>{(13AY)-(13BY)}</t>
  </si>
  <si>
    <t>{(14)+(15)}/(6)}</t>
  </si>
  <si>
    <t>{(16)*(9)*10^3/(10)}</t>
  </si>
  <si>
    <t>{(17)*(1)/10^6}</t>
  </si>
  <si>
    <t>{(1u#1)*(6U#1)}+{(1u#2)*(6U#2)}+{(1u#3)*(6U#3)}+{(1u#4)*(6U#4)}+{(1u#5)*(6U#5)}+{(1u#6)*(6U#6)}+{(1u#7)*(6U#7)}+{(1u#8)*(6U#8)}+{(1u#9)*(6U#9)}+{(1u#10)*(6U#10)}]/[(1u#1)+(1u#2)+(1u#3)+(1u#4)+(1u#5)+(1u#6)+(1u#7)+(1u#8)+(1u#9)+(1u#10)]</t>
  </si>
  <si>
    <t>(A2)BY x [(A3)BY/(A3)AY]</t>
  </si>
  <si>
    <t>(A4)AY-(A4)BY</t>
  </si>
  <si>
    <t>(7) &amp; (8)</t>
  </si>
  <si>
    <t>(A5)AY x (A1)AY/10</t>
  </si>
  <si>
    <t>Annual-[{(B8)*(B6)+((B9)*(B7)}/{(B6)+(B7)}]</t>
  </si>
  <si>
    <t>[(B15)+(A6)]</t>
  </si>
  <si>
    <t>Form Sa1 CPP'! 1a(i) Cap</t>
  </si>
  <si>
    <t>Form Sa1 CPP'! 2a (i) Gr.Gn</t>
  </si>
  <si>
    <t>Form Sa1 CPP'! 1a(i) THR-OEM</t>
  </si>
  <si>
    <t>Form Sa1 CPP'! 1a(i) THR-Curve</t>
  </si>
  <si>
    <t>{(3)-(4)*100}/(3)</t>
  </si>
  <si>
    <t>Form Sa1 CPP'! 3.b.1.i UAF</t>
  </si>
  <si>
    <t>Form Sa1 CPP'! 3.b.1.i AOH@Low ULF</t>
  </si>
  <si>
    <t>Form Sa1 CPP'! 3.b.1.i. AOL@Ex.Fct.</t>
  </si>
  <si>
    <t>8760*(5)</t>
  </si>
  <si>
    <t>(9)-(8)</t>
  </si>
  <si>
    <t>Form Sa1 CPP'! 1.a.i. Cur.Eq. y=ax2-bx+c</t>
  </si>
  <si>
    <t>Form Sa1 CPP'! 1.a.i. Cur.Eq. const.1</t>
  </si>
  <si>
    <t>Form Sa1 CPP'! 1.a.i. Cur.Eq. const.2</t>
  </si>
  <si>
    <t>Form Sa1 CPP'! 1.a.i. Cur.Eq. const.3</t>
  </si>
  <si>
    <t>{(12)*(7)^2-(13)*(7)+(14)}</t>
  </si>
  <si>
    <t>[(15)*{1+(5)/100}]</t>
  </si>
  <si>
    <t>[{(16)*(8)+(3)*(10)}/(9)]</t>
  </si>
  <si>
    <t>[(17AY)-(17BY)]</t>
  </si>
  <si>
    <t>[{(18)*(2)}/10]</t>
  </si>
  <si>
    <t>(19 AY U#1)+(19 AY U#2)+(19 AY U#3)+(19 AY U#4)+(19 AY U#5)+(19 AY U#6)+(19 AY U#7)+(19 AY U#8)+(19 AY U#9)+(19 AY U#10)</t>
  </si>
  <si>
    <t>Baseline Parameter'! B1.1.(i)</t>
  </si>
  <si>
    <t>Baseline Parameter'! B1.1.(ii)</t>
  </si>
  <si>
    <t>Baseline Parameter'! B1.1.(iii)</t>
  </si>
  <si>
    <t>Baseline Parameter'! B1.1.(iv)</t>
  </si>
  <si>
    <t>{(B.2)/(B.1)}</t>
  </si>
  <si>
    <t>{(B.8)/(B.1)}</t>
  </si>
  <si>
    <t>{(B.3)/(B.1)}</t>
  </si>
  <si>
    <t>{(B.4)/(B.1)}</t>
  </si>
  <si>
    <t>{(B.5)/(B.1)}</t>
  </si>
  <si>
    <t>{(B.6)/(B.1)}</t>
  </si>
  <si>
    <t>{(B.7)/(B.1)}</t>
  </si>
  <si>
    <t>(A.2)</t>
  </si>
  <si>
    <t>{(A.1)*(D.1)}</t>
  </si>
  <si>
    <t>{(A.3)*(D.2)}</t>
  </si>
  <si>
    <t>{(A.4)*(D.3)}</t>
  </si>
  <si>
    <t>{(A.5)*(D.4)}</t>
  </si>
  <si>
    <t>{(A.6)*(D.5)}</t>
  </si>
  <si>
    <t>{(A.7)*(D.6)}</t>
  </si>
  <si>
    <t>{(A.8)*(D.7)}</t>
  </si>
  <si>
    <t>(3.a)*100/(4)</t>
  </si>
  <si>
    <t>(3.b)*100/(4)</t>
  </si>
  <si>
    <t>(3.c)*100/(4)</t>
  </si>
  <si>
    <t>(3.d)*100/(4)</t>
  </si>
  <si>
    <t>[(2)AY-(2)BY]*[(12)-(9)AY]</t>
  </si>
  <si>
    <t>Form Sa1'! C(ii)</t>
  </si>
  <si>
    <t>Form Sa1'! C(viii)</t>
  </si>
  <si>
    <t>Form Sa1'! C(ix)</t>
  </si>
  <si>
    <t>Form Sa1'! C(vi)</t>
  </si>
  <si>
    <t>Form Sa1'! C(vii)</t>
  </si>
  <si>
    <t>(3)+(6)</t>
  </si>
  <si>
    <t>(2)-(6)</t>
  </si>
  <si>
    <t>Baseline Parameter'! b.2.(ix)</t>
  </si>
  <si>
    <t>Form Sa1'! b.1.(ii)</t>
  </si>
  <si>
    <t>Baseline Parameter'! (C.2)</t>
  </si>
  <si>
    <t>Form Sa1'! b.1.(iv)</t>
  </si>
  <si>
    <t>Form Sa1'! b.1.(v)</t>
  </si>
  <si>
    <t>Form Sa1'! b.1.(vi)</t>
  </si>
  <si>
    <t>Form Sa1'! b.1.(vii)</t>
  </si>
  <si>
    <t>Form Sa1'! b.1.(viii)</t>
  </si>
  <si>
    <t>Form Sa1'! b.1.(ix)</t>
  </si>
  <si>
    <t>[{(6)-(5)}*2980]/(8)</t>
  </si>
  <si>
    <t>{(3)*100/(4)}</t>
  </si>
  <si>
    <t>{(9)/(11)}+(10)</t>
  </si>
  <si>
    <t>(12 AY)-(12 BY)</t>
  </si>
  <si>
    <t>(13)*(1)/10^6</t>
  </si>
  <si>
    <t>(14 AY L#1)+(14 AY L#2)+(14 AY L#3)+(14 AY L#4)+(14 AY L#5)+(14 AY L#6)+(14 AY L#7)+(14 AY L#8)+(14 AY L#9)+(14 AY L#10)</t>
  </si>
  <si>
    <t xml:space="preserve">Steam Generation From Co-Gen till New Line /Unit attains 70% of Capacity Utilisation </t>
  </si>
  <si>
    <t>Net Electricity Genration till new line/ Unit attains 70% Capacity Utilisation from CPP/Cogen</t>
  </si>
  <si>
    <t>Electrical Energy Consumed from external source due to commissioning of New Line/Unit till it attains 70% of Capacity Utilisation in Power generation (CPP/Cogen)</t>
  </si>
  <si>
    <t>Thermal Energy Consumed due to commissioning of New Line/Unit till it attains 70% of Capacity Utilisation in Power generation (CPP/Cogen)</t>
  </si>
  <si>
    <t>Electrical &amp; Thermal Energy Consumed from external source due to commissioning of New Line/Unit till it attains 70% of Capacity Utilisation in Power generation (CPP/Cogen)</t>
  </si>
  <si>
    <t>5.i</t>
  </si>
  <si>
    <t>5.ii</t>
  </si>
  <si>
    <t>Steam Specific Energy Consumption</t>
  </si>
  <si>
    <t>kcal/kg of steam</t>
  </si>
  <si>
    <t>Generation Net Heat Rate</t>
  </si>
  <si>
    <t>(9)</t>
  </si>
  <si>
    <t>1.f</t>
  </si>
  <si>
    <t>1.g</t>
  </si>
  <si>
    <t>Electricity generated  from Cogen (Extraction/Back Pressure)</t>
  </si>
  <si>
    <t>Electricity generated from Cogen (Condensing)</t>
  </si>
  <si>
    <t>Cogen generated Electricity Consumption(Extraction/Back Pressure)</t>
  </si>
  <si>
    <t>Cogen generated Electricity Consumption (Condensing)</t>
  </si>
  <si>
    <t>3.f</t>
  </si>
  <si>
    <t>3.g</t>
  </si>
  <si>
    <t>Cogen (Extraction/Back Pressure) Gross Heat Rate</t>
  </si>
  <si>
    <t>Cogen (Condensing) Gross Heat Rate</t>
  </si>
  <si>
    <t xml:space="preserve">APC of Cogen (Extraction/Back Pressure) </t>
  </si>
  <si>
    <t xml:space="preserve">APC of Cogen (Condensing) </t>
  </si>
  <si>
    <t>Electricity generated from Gas Turbine/Gas Generator</t>
  </si>
  <si>
    <t xml:space="preserve">Gas Turbine/GG generated Electricity  Consumption  </t>
  </si>
  <si>
    <t>Gas Turbine/GG  Gross Heat Rate</t>
  </si>
  <si>
    <t>Cogen (Extraction/Back Pressure) Net Heat Rate</t>
  </si>
  <si>
    <t>Cogen (Condensing) Net Heat Rate</t>
  </si>
  <si>
    <t xml:space="preserve">% share of Cogen (Extraction/Back Pressure) </t>
  </si>
  <si>
    <t>% share of Cogen (Condensing)</t>
  </si>
  <si>
    <t>APC of DG</t>
  </si>
  <si>
    <t>DG  Net Heat Rate</t>
  </si>
  <si>
    <t>Weighted Generation Net Heat Raate</t>
  </si>
  <si>
    <t xml:space="preserve"> 'Form Sa1 CPP'! {4.a.(i)Cap}</t>
  </si>
  <si>
    <t>Form Sa1 CPP'! {4.a.(i)TM}</t>
  </si>
  <si>
    <t>Form Sa1 CPP'! {4.a.(i)A}</t>
  </si>
  <si>
    <t>Form Sa1 CPP'! {4.a.(i)G}</t>
  </si>
  <si>
    <t>Form Sa1 CPP'! {4.a.(i)H}</t>
  </si>
  <si>
    <t>i) Year of Establishment</t>
  </si>
  <si>
    <t>{(1.a)+(1.b)+(1.c)+(1.d)+(1.e)}</t>
  </si>
  <si>
    <t>Form Sa1'! b.1.(xvii)</t>
  </si>
  <si>
    <t>Form Sa1'! b.2.1.(iii)</t>
  </si>
  <si>
    <t>Form Sa1'! b.2.2.(iii)</t>
  </si>
  <si>
    <t>Form Sa1'! b.2.3.(iii)</t>
  </si>
  <si>
    <t>Form Sa1'! b.2.5.(iii)</t>
  </si>
  <si>
    <t>Form Sa1'! b.2.6.(iii)</t>
  </si>
  <si>
    <t>Form Sa1'! b.2.4.(ii)</t>
  </si>
  <si>
    <t>Form Sa1'! b.6.</t>
  </si>
  <si>
    <t>Form Sa1'! b.8.</t>
  </si>
  <si>
    <t>(1.a)</t>
  </si>
  <si>
    <t>{(1.c)-(2)}</t>
  </si>
  <si>
    <t>{(1.d)-(2)}</t>
  </si>
  <si>
    <t>{(1.e.)-(2)}</t>
  </si>
  <si>
    <t>{(1.f)-(2)}</t>
  </si>
  <si>
    <t>{(3)-(3.e)}</t>
  </si>
  <si>
    <t>Form Sa1'! (H.1)</t>
  </si>
  <si>
    <t>Form Sa1'! (H.2)</t>
  </si>
  <si>
    <t>Form Sa1'! (H.3)</t>
  </si>
  <si>
    <t>Form Sa1'! (H5 BY)</t>
  </si>
  <si>
    <t>Form Sa1'! (H4 BY)</t>
  </si>
  <si>
    <t>Form Sa1'! (b.2.1.(vi) BY)</t>
  </si>
  <si>
    <t>Form Sa1'! (b.2.5.(iv) BY)</t>
  </si>
  <si>
    <t>Form Sa1'! (b.2.6.(iv) BY)</t>
  </si>
  <si>
    <t>[(9)/{1-(15)/100}]</t>
  </si>
  <si>
    <t>[(6)/{1-(12)/100}]</t>
  </si>
  <si>
    <t>[(10)/{1-(16)/100}]</t>
  </si>
  <si>
    <t>{(17)*(1.b)+(18)*(1.c)+(19)*(1.d)+(20)*(1.e)+(21)*(1.f)}</t>
  </si>
  <si>
    <t>(3.e) *100/(4)</t>
  </si>
  <si>
    <t>(3.f) *100/(4)</t>
  </si>
  <si>
    <t>Baseline Parameter'! A1(i)</t>
  </si>
  <si>
    <t>Baseline Parameter'! A1(ii)</t>
  </si>
  <si>
    <t>Baseline Parameter'! A1(iii)</t>
  </si>
  <si>
    <t>Baseline Parameter'! A1(iv)</t>
  </si>
  <si>
    <t>Baseline Parameter'! A1(v)</t>
  </si>
  <si>
    <t>Baseline Parameter'! A1(vi)</t>
  </si>
  <si>
    <t>Baseline Parameter'! A1(vii)</t>
  </si>
  <si>
    <t>Baseline Parameter'! A1(viii)</t>
  </si>
  <si>
    <t>Baseline Parameter'! A1(ix)</t>
  </si>
  <si>
    <t>Baseline Parameter'! A1(x)</t>
  </si>
  <si>
    <t>Baseline Parameter'! A1(xi)</t>
  </si>
  <si>
    <t>Baseline Parameter'! A1(xii)</t>
  </si>
  <si>
    <t xml:space="preserve"> 'Baseline Parameter'! B1.(i)</t>
  </si>
  <si>
    <t xml:space="preserve"> 'Baseline Parameter'! B1.(ii)</t>
  </si>
  <si>
    <t xml:space="preserve"> 'Baseline Parameter'! B1.(iii)</t>
  </si>
  <si>
    <t xml:space="preserve"> 'Baseline Parameter'! B1.(iv)</t>
  </si>
  <si>
    <t xml:space="preserve"> 'Baseline Parameter'! B1.(v)</t>
  </si>
  <si>
    <t xml:space="preserve"> 'Baseline Parameter'! B1.(vi)</t>
  </si>
  <si>
    <t xml:space="preserve"> 'Baseline Parameter'! B1.(vii)</t>
  </si>
  <si>
    <t xml:space="preserve"> 'Baseline Parameter'! B1.(viii)</t>
  </si>
  <si>
    <t xml:space="preserve"> 'Baseline Parameter'! A2 (i)</t>
  </si>
  <si>
    <t xml:space="preserve"> 'Baseline Parameter'! A2 (ii)</t>
  </si>
  <si>
    <t xml:space="preserve"> 'Baseline Parameter'! A2 (iii)</t>
  </si>
  <si>
    <t xml:space="preserve"> 'Baseline Parameter'! A2 (iv)</t>
  </si>
  <si>
    <t xml:space="preserve"> 'Baseline Parameter'! A2 (v)</t>
  </si>
  <si>
    <t xml:space="preserve"> 'Baseline Parameter'! A2 (vi)</t>
  </si>
  <si>
    <t xml:space="preserve"> 'Baseline Parameter'! A2 (vii)</t>
  </si>
  <si>
    <t xml:space="preserve"> 'Baseline Parameter'! A2 (viii)</t>
  </si>
  <si>
    <t xml:space="preserve"> 'Baseline Parameter'! A2 (ix)</t>
  </si>
  <si>
    <t xml:space="preserve"> 'Baseline Parameter'! B2 (i)</t>
  </si>
  <si>
    <t xml:space="preserve"> 'Baseline Parameter'! B2 (ii)</t>
  </si>
  <si>
    <t xml:space="preserve"> 'Baseline Parameter'! B2 (iii)</t>
  </si>
  <si>
    <t xml:space="preserve"> 'Baseline Parameter'! B2 (iv)</t>
  </si>
  <si>
    <t xml:space="preserve"> 'Baseline Parameter'! B2 (v)</t>
  </si>
  <si>
    <t xml:space="preserve"> 'Baseline Parameter'! B2 (vi)</t>
  </si>
  <si>
    <t xml:space="preserve"> 'Baseline Parameter'! B2 (vii)</t>
  </si>
  <si>
    <t xml:space="preserve"> 'Baseline Parameter'! B2 (viii)</t>
  </si>
  <si>
    <t xml:space="preserve"> {(B.2)/(B.1)}</t>
  </si>
  <si>
    <t xml:space="preserve"> {(B.3)/(B.1)}</t>
  </si>
  <si>
    <t xml:space="preserve"> {(B.4)/(B.1)}</t>
  </si>
  <si>
    <t xml:space="preserve"> {(B.5)/(B.1)}</t>
  </si>
  <si>
    <t xml:space="preserve"> {(B.6)/(B.1)}</t>
  </si>
  <si>
    <t xml:space="preserve"> {(B.7)/(B.1)}</t>
  </si>
  <si>
    <t xml:space="preserve"> {(B.8)/(B.1)}</t>
  </si>
  <si>
    <t xml:space="preserve"> (A.1)</t>
  </si>
  <si>
    <t>{(A.3)*(C.1)}</t>
  </si>
  <si>
    <t>{(A.4)*(C.2)}</t>
  </si>
  <si>
    <t>{(A.5)*(C.3)}</t>
  </si>
  <si>
    <t>{(A.6)*(C.4)}</t>
  </si>
  <si>
    <t>{(A.7)*(C.5)}</t>
  </si>
  <si>
    <t>{(A.8)*(C.6)}</t>
  </si>
  <si>
    <t>{(A.9)*(C.7)}</t>
  </si>
  <si>
    <t>{(D.1)+(D.2)+(D.3)+(D.4)+(D.5)+(D.6)+(D.7)+(D.8)}</t>
  </si>
  <si>
    <t>Form Sa1 CPP'! (2b Gr.Gn.)</t>
  </si>
  <si>
    <t>Form Sa1'! i(ii)</t>
  </si>
  <si>
    <t>Form Sa1'! i(iv)</t>
  </si>
  <si>
    <t>Form Sa1'! i(i1i)</t>
  </si>
  <si>
    <t>Form Sa1'! i(i)</t>
  </si>
  <si>
    <t>Form Sa1'! (e 1.4)</t>
  </si>
  <si>
    <t>Form Sa1'! (e 3.1)</t>
  </si>
  <si>
    <t>Form Sa1'! (e 1.9)</t>
  </si>
  <si>
    <t>Form Sa1'! (e 3.4)</t>
  </si>
  <si>
    <t>Form Sa1'! (e 1.10)</t>
  </si>
  <si>
    <t>Form Sa1'! (e 3.5)</t>
  </si>
  <si>
    <t>[(B12 BY)* (B5 BY)/(B5 AY)]</t>
  </si>
  <si>
    <t>[(B13 AY)-(B12 BY)]</t>
  </si>
  <si>
    <t>[[(B14)*{(B6)*(B10)+(B7)*(B11)}]/1000]</t>
  </si>
  <si>
    <t>Baseline Parameter'! (F)</t>
  </si>
  <si>
    <t>Form Sa1'! {b.2.2.(iv)}</t>
  </si>
  <si>
    <t>Form Sa1'! {b.2.3.(v)}</t>
  </si>
  <si>
    <t>[(8)/{1-(11)/100}]</t>
  </si>
  <si>
    <t>[(7)/{1-(10)/100}]</t>
  </si>
  <si>
    <t>Form Sa1'! {b.1.(viii) AY}</t>
  </si>
  <si>
    <t>Form Sa1'! {b.1.(ix) AY}</t>
  </si>
  <si>
    <t>Form Sa1'! {b.1.(xiv) BY}</t>
  </si>
  <si>
    <t>Form Sa1'! {b.1.(xv) BY}</t>
  </si>
  <si>
    <t>('Form Sa1'! (k.4.(i)AY)*F5/10)+'Form Sa1'!I1029</t>
  </si>
  <si>
    <t>('Form Sa1'! (k.3.(i)AY)*F5/10)+'Form Sa1'! (k.3.(ii))</t>
  </si>
  <si>
    <t>Form Sa1'! (k.2.(iii)AY)*E8/10^3</t>
  </si>
  <si>
    <t>Form Sa1'! (k.2.(ii)AY)*E7/10^3</t>
  </si>
  <si>
    <t>Form Sa1'! (k.2.(i)AY)*E6/10^3</t>
  </si>
  <si>
    <t>('Form Sa1'! (k.1.(i)AY)*F5/10)+'Form Sa1'! (k.1.(ii)AY)</t>
  </si>
  <si>
    <t>('Form Sa1'! (k.4.(vi)AY)*F5/10)+'Form Sa1'! (k.4.(vii)AY)</t>
  </si>
  <si>
    <t>('Form Sa1'! (K.5.(i)AY)*F5/10)+'Form Sa1'! (k.5.(ii) AY)</t>
  </si>
  <si>
    <t>if[(5.i)AY=0, {(6)AY+(7)AY} X 2717 X 1000/10^7, otherwise {(6)AY+(7)AY} X (5.i)AY X 1000/10^7]</t>
  </si>
  <si>
    <t>Baseline Parameter'! (A1 (i) )</t>
  </si>
  <si>
    <t>Baseline Parameter'! (A1 (ii) )</t>
  </si>
  <si>
    <t xml:space="preserve"> Summary Sheet'! (I )</t>
  </si>
  <si>
    <t>Baseline Parameter'! (C2 )</t>
  </si>
  <si>
    <t>Form Sa1'! {C.6.(ii) }</t>
  </si>
  <si>
    <t>Form Sa1'! {C.7.(ii)}</t>
  </si>
  <si>
    <t>Form Sa1'! {D.6.(ii) }</t>
  </si>
  <si>
    <t>NF - 5 Power Mix'! (22 )</t>
  </si>
  <si>
    <t>NF - 2 Fuel Quality CPP &amp; Cogen'! (12)</t>
  </si>
  <si>
    <t>Form Sa1'! {A1(v)}</t>
  </si>
  <si>
    <t>Form Sa1'! {A1(vi)}</t>
  </si>
  <si>
    <t>Form Sa1'! {A3.1.a.(iii)}</t>
  </si>
  <si>
    <t>Form Sa1'! {A3.1.a.(iv)}</t>
  </si>
  <si>
    <t>Form Sa1'! {c(i)}</t>
  </si>
  <si>
    <t>Form Sa1'! {c(ii)}</t>
  </si>
  <si>
    <t>Baseline Parameter'! {A1.1.(xiv)}</t>
  </si>
  <si>
    <t>Baseline Parameter'! {A1.1.(xv)}</t>
  </si>
  <si>
    <t>Baseline Parameter'! {A2(ii)}</t>
  </si>
  <si>
    <t>Baseline Parameter'! {A2(i)}</t>
  </si>
  <si>
    <t>Form Sa1'! {A2 (v)}</t>
  </si>
  <si>
    <t>Form Sa1'! {A2 (vi)}</t>
  </si>
  <si>
    <t>Baseline Parameter'!{A1.1.(xii)}</t>
  </si>
  <si>
    <t>Baseline Parameter'!{A1.1.(xiii)}</t>
  </si>
  <si>
    <t>B2</t>
  </si>
  <si>
    <t>E1.1</t>
  </si>
  <si>
    <t>E.1.2</t>
  </si>
  <si>
    <t>E.1.3</t>
  </si>
  <si>
    <t>E.1.4</t>
  </si>
  <si>
    <t>E1.5</t>
  </si>
  <si>
    <t>F1</t>
  </si>
  <si>
    <t>F2</t>
  </si>
  <si>
    <t>F3</t>
  </si>
  <si>
    <t>F4</t>
  </si>
  <si>
    <t>G4</t>
  </si>
  <si>
    <t>G5</t>
  </si>
  <si>
    <t>{(Electricity Generated through CPP+Electricity generation through DG Set + Electricity generation through WHR+ Electricity Purchased from Grid) - Electricity exported to Grid} -'Baseline Parameter'!(F4)</t>
  </si>
  <si>
    <t>Average of year 2007-08, 2008-09 and 2009-10 -'Baseline Parameter'!(D 1 (i))</t>
  </si>
  <si>
    <t>Average of year 2007-08, 2008-09 and 2009-10 -'Baseline Parameter'! (F2)</t>
  </si>
  <si>
    <t>A.10(iii)*A.10(i)+A.6(i)      -     'Baseline Parameter'!(C1(i))</t>
  </si>
  <si>
    <t>Total hydrate Alumina Exported * SEC of Hydrate Alumina -[(A1(viii))*'Baseline Parameter'!B1 (ii)]</t>
  </si>
  <si>
    <t>Total hydrate Alumina Imported * SEC of Hydrate Alumina - [(A1(ix))*'Baseline Parameter'!B1 (ii)]</t>
  </si>
  <si>
    <t>Baseline Parameter'!(b1.1(i))+'Baseline Parameter'!(B1.1.(ii))+'Baseline Parameter'! (B1.1.(iii))+'Baseline Parameter'!(B1.1.(iv))</t>
  </si>
  <si>
    <t>Total Energy Consumed / Total Equivalent Calcined Alumina Production -[(G1 (v)) / (G1(i))]</t>
  </si>
  <si>
    <t>A10(i+ii+iii+iv+v+vi+vii)+ A8(i) - 
'Baseline Parameter'!(c2(i))</t>
  </si>
  <si>
    <t>[(F)-{G2(ii)}+{(G2 (iii)}]</t>
  </si>
  <si>
    <t>NF-1 Bauxite quality calculation sheet - 'N1-BQ Bauxite Quality'!(18)/10</t>
  </si>
  <si>
    <t>NF-2 Fuel Quality in CPP &amp; Co-Gen Calculation Sheet-'NF - 2 Fuel Quality CPP &amp; Cogen'!(16)/10</t>
  </si>
  <si>
    <t>NF-3 PLF Calculation Sheet-'NF - 3 PLF'!(20)/10</t>
  </si>
  <si>
    <t>NF-4 Power Mix Calculation Sheet-'NF - 5 Power Mix'!(33)/10</t>
  </si>
  <si>
    <t>NF-6 Carbon Anode Calculation sheet-'NF-6 Carbon Anode Production'!(14)/10</t>
  </si>
  <si>
    <t>NF-7 Smelter Capacity Utilization Calculation Sheet-'NF-7 Smelter CU'!(16)/10</t>
  </si>
  <si>
    <t>NF-8 Others Normalisation-'NF-8 Others'!(21)/10</t>
  </si>
  <si>
    <t>IF('General Information'!(2)="REFINERY",(IFERROR{(H(viii))/(G.1(i))},0)),IFERROR({(H(viii))/(G2(i))},0))</t>
  </si>
  <si>
    <t>NF-8 Others'!(29)</t>
  </si>
  <si>
    <t>(1.b) -(2)</t>
  </si>
  <si>
    <t>{(1.g)-(2)}</t>
  </si>
  <si>
    <t>Total Energy Consumption of ByProducts</t>
  </si>
  <si>
    <t xml:space="preserve">Electricity Purchased from Grid </t>
  </si>
  <si>
    <t>Electricity Exported to Grid/Colony/Others from CPP</t>
  </si>
  <si>
    <t xml:space="preserve"> [Total Thermal Energy  (Million kcal)+{(Total Electricity purchased from grid (Lakh kWh) X 860)-Electricity exported (Lakh kWh) X National Heat Rate- 2717 kcal/kWh}/10] 
 ----[(B)+{(D)*860/10}-{(E)*2717/10}]</t>
  </si>
  <si>
    <t>Baseline Parameter!E.1.2.3</t>
  </si>
  <si>
    <t>Energy to be addedd for Net Electricity Genration till new line/ Unit attains 70% Capacity Utilisation from CPP/Cogen</t>
  </si>
  <si>
    <t>Form Sa1'! (k.4.(viii)AY)*'NF-8 Others'!(5.ii AY)/1000</t>
  </si>
  <si>
    <t>Form Sa1'! (k.4.(ix)AY)*'NF-8 Others'!(5.i AY)/10</t>
  </si>
  <si>
    <t>Planned Maintenance Outage/ Planned Unavailability</t>
  </si>
  <si>
    <t>SubSector</t>
  </si>
  <si>
    <t>(15)*(2)AY</t>
  </si>
  <si>
    <t>[[{(7)+(4)*(5)}*298000]/ {(4)*(8)}]</t>
  </si>
  <si>
    <t>Form Sa1'! e3.6</t>
  </si>
  <si>
    <t>kcal/t</t>
  </si>
  <si>
    <t>[Fuel Consumed (Lakh Tonnene) X GCV of Fuel (Kcal/Kg)] X 100 - 'Baseline Parameter'! (H)</t>
  </si>
  <si>
    <t>Total Calcined Alumina Export (Integrated Process)</t>
  </si>
  <si>
    <t>Calcined Alumina Opening Stock (Integrated Process)</t>
  </si>
  <si>
    <t>Calcined Alumina Closing Stock (Integrated Process)</t>
  </si>
  <si>
    <t>Opening stock of Calcined alumina (Integrated Process)</t>
  </si>
  <si>
    <t>Closing stock of Calcined alumina (Integrated Process)</t>
  </si>
  <si>
    <t>Calcined Alumina opening stock (Integrated Process)</t>
  </si>
  <si>
    <t>Calcined Alumina Closing stock (Integrated Process)</t>
  </si>
  <si>
    <t>Calcined Alumina Stock (Integrated Process)</t>
  </si>
  <si>
    <t>A1.2</t>
  </si>
  <si>
    <t>A1.3</t>
  </si>
  <si>
    <t>A2.1</t>
  </si>
  <si>
    <t xml:space="preserve"> A1.2(iv)+A1.2(iii)</t>
  </si>
  <si>
    <t xml:space="preserve"> A1.2(v)-A1.2(iii)</t>
  </si>
  <si>
    <t>A1.2 (ii)-A1.2(i)</t>
  </si>
  <si>
    <t>A1.3 (ii)-A1.3(i)</t>
  </si>
  <si>
    <t xml:space="preserve"> A1.3(iv)+A1.3(iii)</t>
  </si>
  <si>
    <t xml:space="preserve"> A1.3(v)-A1.3(iii)</t>
  </si>
  <si>
    <t>Hydrate  Alumina (Intermediary product for Reinery)</t>
  </si>
  <si>
    <t>Calicined Alumina (Intermediary Product for Integrated Process)</t>
  </si>
  <si>
    <t>Total Hydrate Aluminia  Export</t>
  </si>
  <si>
    <t>Total Hydrate Aluminia  import</t>
  </si>
  <si>
    <t>Total Calcined Alumina Exported * SEC of Calcined Alumina 
(A1(xv) *Baseline Parameter'!(B1.(i))</t>
  </si>
  <si>
    <t>Total Calcined Alumina Imported * SEC of Calcined Alumina 
(A1(xvi) *Baseline Parameter'!(B1.(i))</t>
  </si>
  <si>
    <t>Notional Energy Exported Calcined Alumina (Integrated Process)</t>
  </si>
  <si>
    <t>{(F)/10}-{G1(ii)/10}+{G1(iii)/10}-{G1(iv)/10}</t>
  </si>
  <si>
    <t>(J )+(H(viii)AY</t>
  </si>
  <si>
    <t>Basis/Formula</t>
  </si>
  <si>
    <t>Duration</t>
  </si>
  <si>
    <t>e.1.1(iii) + e.1.2(iii) + e.1.3(iii) + e.1.4(iii) + e.1.5.(iii)</t>
  </si>
  <si>
    <t>e.1.1(xix) + e.1.2(xix) + e.1.3(xix) + e.1.4(xix) + e.1.5.(xix)</t>
  </si>
  <si>
    <t>e.2.1(xix) + e.2.2(xix) + e.2.3(xix) + e.2.4(xix) + e.2.5.(xix)</t>
  </si>
  <si>
    <t>e.2.1(iii) + e.2.2(iii) + e.2.3(iii) + e.2.4(iii) + e.2.5.(iii)</t>
  </si>
  <si>
    <t>B.1 (i) + B.1 (ii) + B.1 (iii)</t>
  </si>
  <si>
    <t>If(B.1(xvi)&gt;b.5, B.1(xvi)-b.5 otherwise 0)</t>
  </si>
  <si>
    <t>B.1(xvii)x860/10</t>
  </si>
  <si>
    <t>[b2.5 (xiii) x b2.5 (xiv) +b2.5 (xviii) x b2.5 (xix)]/1000</t>
  </si>
  <si>
    <t>[b2.5 (vii) x b2.5 (x)]/1000 -b2.5 (xx)</t>
  </si>
  <si>
    <t>[b2.6(xiii) x b2.6(xiv) +b2.6(xviii) x b2.6 (xix)]/1000</t>
  </si>
  <si>
    <t>[b2.6 (vii) x b2.6 (x)]/1000 -b2.6 (xx)</t>
  </si>
  <si>
    <t>b2.5(xx) x1000/[b2.5 (vii) x b2.5 (x)]</t>
  </si>
  <si>
    <t>b2.6(xx) x1000/[b2.6 (vii) x b2.6 (x)]</t>
  </si>
  <si>
    <t>B.2.1.(iii)+B.2.2.(iii)+B.2.3.(iii)+B.2.4.(ii)+B.2.5(iii)+B.2.6(iii)</t>
  </si>
  <si>
    <t>[b2.5 (xx) +b.2.6 (xx)]/[{b.2.6(xxi)+b.2.5(xxi)}+{b2.5 (xx) +b.2.6 (xx)}]</t>
  </si>
  <si>
    <t>B.4+[If B.5 &gt; B.1(xvi) then (B.5-B.1(xvi))]</t>
  </si>
  <si>
    <t>B.6*2717/10</t>
  </si>
  <si>
    <t>if(b.5&gt;B.1.(xvi) then (B.3-B.4)-(B.5-B.1.(xvi) otherwise B.1.(xvii)-b.3-b.4</t>
  </si>
  <si>
    <t>(v)+(vi)+(vii)</t>
  </si>
  <si>
    <t>(ii)x(vii)/1000</t>
  </si>
  <si>
    <t>C.1(ix)+C.2(ix)+C.3(ix)+C.4(ix)+C.5(ix)+C.6(ix)+C.7(ix)</t>
  </si>
  <si>
    <t>if, b.2.5 (i) or b.2.6 (i) is yes then C.1(x)+C.2(x)+C.3(x)+C.4(x)+C.5(x)+[C.6(x) x (1-b.2.6 (xxiii)]+[C.7(x)x(1-b.2.6 (xxiii)] otherwsie C.1(x)+C.2(x)+C.3(x)+C.4(x)+C.5(x)</t>
  </si>
  <si>
    <t>C.1(xi)+C.2(xi)+C.3(xi)+C.4(xi)+C.5(xi)</t>
  </si>
  <si>
    <t>[(v)+(vi)+(vii)+(viii)+(ix)]x(iv)</t>
  </si>
  <si>
    <t>[((viii)+(ix))x(iv)x(ii)/1000</t>
  </si>
  <si>
    <t>D.1.(x)+D.2.(ix)+D.3.(ix)+D.4.(xi)+D.5.(xi) +D.6.(x)</t>
  </si>
  <si>
    <t>D.1.(xi)+D.2.(x)+D.3.(x)+D.4.(xii)+D.5.(xii) +D.6.(xi)</t>
  </si>
  <si>
    <t>D.1.(xii)+D.2.(xi)+D.3.(xi)+D.4.(xiii)+D.5.(xiii) +[D.6.(xii) x (1-b.2.6 (xxiii)]</t>
  </si>
  <si>
    <t xml:space="preserve">D.1.(xiii)+D.2.(xii)+D.3.(xii)+D.4.(xiv)+D.5.(xiv) </t>
  </si>
  <si>
    <t>(iv)+(v) + (vi)</t>
  </si>
  <si>
    <t>(iv) + (v)</t>
  </si>
  <si>
    <t>E.1.(xi)+E.2.(viii)</t>
  </si>
  <si>
    <t>C.8+C.9+D.7+D.8+D.9+E.3</t>
  </si>
  <si>
    <t>C.8+D.9+E.4</t>
  </si>
  <si>
    <t>Weighted Heat Rate with Generatiuon</t>
  </si>
  <si>
    <t>Heat Rate with enthalpy</t>
  </si>
  <si>
    <t>D.6 (x) x 10/B.2.1.(ii)</t>
  </si>
  <si>
    <t>Heat rate with Fuel</t>
  </si>
  <si>
    <t>E.3/B.2.3.(iii)</t>
  </si>
  <si>
    <t>Scrap Purchased</t>
  </si>
  <si>
    <t xml:space="preserve">Scrap Generated </t>
  </si>
  <si>
    <t>Scrap Used in Cast House</t>
  </si>
  <si>
    <t>Electrical SEC up to Carbon  Anode Production</t>
  </si>
  <si>
    <t>Actual Carbon Anode Production</t>
  </si>
  <si>
    <t>Thermal SEC up to Carbon Anode Production</t>
  </si>
  <si>
    <t>SMELTER</t>
  </si>
  <si>
    <t>No./Pot/Cell/ day</t>
  </si>
  <si>
    <t>No of Operating Pots (NOP) [ based on operating pots weighted with  the time]</t>
  </si>
  <si>
    <t>No of Operating Pots (NOP) [based on operating pots weighted with  the time]</t>
  </si>
  <si>
    <t>Opening Stock of Carbon Anode</t>
  </si>
  <si>
    <t>Closing Stock of Carbon Anode</t>
  </si>
  <si>
    <t>Line 11</t>
  </si>
  <si>
    <t>b.11</t>
  </si>
  <si>
    <t>LP steam Pressure</t>
  </si>
  <si>
    <t>MP steam Pressure</t>
  </si>
  <si>
    <t>MP Steam Enthalpy</t>
  </si>
  <si>
    <t>HP steam Pressure</t>
  </si>
  <si>
    <t>xvii</t>
  </si>
  <si>
    <t>xviii</t>
  </si>
  <si>
    <t>xix</t>
  </si>
  <si>
    <t>xx</t>
  </si>
  <si>
    <t>LP Steam Temperature</t>
  </si>
  <si>
    <t>MP Steam Temperature</t>
  </si>
  <si>
    <t>HP Steam Temperature</t>
  </si>
  <si>
    <t xml:space="preserve">LP Steam Consumption </t>
  </si>
  <si>
    <t xml:space="preserve">MP Steam Consumption </t>
  </si>
  <si>
    <t xml:space="preserve">HP Steam Consumption </t>
  </si>
  <si>
    <t>xxi</t>
  </si>
  <si>
    <t>xxii</t>
  </si>
  <si>
    <t>xxiii</t>
  </si>
  <si>
    <t>xxiv</t>
  </si>
  <si>
    <t>Weighted average of Enthalpy</t>
  </si>
  <si>
    <t xml:space="preserve">Thermal SEC  up to molten Aluminium  </t>
  </si>
  <si>
    <t xml:space="preserve">Electrical SEC  up to molten Aluminium </t>
  </si>
  <si>
    <t>Nos</t>
  </si>
  <si>
    <t>kcal/kg equivalent major product</t>
  </si>
  <si>
    <t>kWh/t equivalent major product</t>
  </si>
  <si>
    <t>Calciner  Operating Thermal SEC (Up to section product)</t>
  </si>
  <si>
    <t>Calciner Running Hours</t>
  </si>
  <si>
    <t>Calciner Hot to Cold stop due to external factor</t>
  </si>
  <si>
    <t>Calciner Cold to Hot start due to external factors</t>
  </si>
  <si>
    <t xml:space="preserve">Calciner Cold to Hot start due to internal factors </t>
  </si>
  <si>
    <t>Equivalent major Production during Cold Start</t>
  </si>
  <si>
    <t>Calciner Hot to Cold stop due to external factor  (Electrical Energy Consumption)</t>
  </si>
  <si>
    <t>Specific Thermal Energy Consumption of Calcined Alumina (Up to)</t>
  </si>
  <si>
    <t>Specific Electrical Energy Consumption of Calcined Alumina (Up to)</t>
  </si>
  <si>
    <t>Calciner Operating Electrical SEC (Up to section product)</t>
  </si>
  <si>
    <t>Calciner Cold to Hot start due to external factors taking production into account (Electrical Energy Consumption)</t>
  </si>
  <si>
    <t>Calciner Cold to Hot start due to external factors taking production into account (Thermal Energy Consumption)</t>
  </si>
  <si>
    <t>Additional Electrical and Thermal Energy consuemed due to Calciner/Major section start/stop (due to external factor)</t>
  </si>
  <si>
    <t>Major Product (Calciner/Major product) section start/stop</t>
  </si>
  <si>
    <t>(24) X (10)</t>
  </si>
  <si>
    <t>(26)AY * (10) BY</t>
  </si>
  <si>
    <t>(26)AY- (24)BY</t>
  </si>
  <si>
    <t>(27)AY-(25)BY</t>
  </si>
  <si>
    <t>If[(28)&lt;=0,0,Otherwise if{(30)&gt;(29),(29),otherwise(30)}]</t>
  </si>
  <si>
    <t>n</t>
  </si>
  <si>
    <t>Form Sa1'!n.7+'Form Sa1'!n.10)*E5/10)+'Form Sa1'!n.11</t>
  </si>
  <si>
    <t>(11)AY-(11)BY</t>
  </si>
  <si>
    <t>Electrical and Thermal Energy consumed due to Calciner/Major section start/stop (due to external factor)</t>
  </si>
  <si>
    <t>Rs/kg</t>
  </si>
  <si>
    <t>Million kg</t>
  </si>
  <si>
    <t>(iv)x(ii)</t>
  </si>
  <si>
    <t>(v)x(ii)</t>
  </si>
  <si>
    <t>((v) + (vi))x(ii)</t>
  </si>
  <si>
    <t>EMS</t>
  </si>
  <si>
    <t>Plant Maintenance</t>
  </si>
  <si>
    <t>PM</t>
  </si>
  <si>
    <t>Financial Accounting</t>
  </si>
  <si>
    <t>FI</t>
  </si>
  <si>
    <t>Sales and Distribution</t>
  </si>
  <si>
    <t>SD</t>
  </si>
  <si>
    <t>Production and Planning</t>
  </si>
  <si>
    <t>PP</t>
  </si>
  <si>
    <t>Material Management</t>
  </si>
  <si>
    <t>MM</t>
  </si>
  <si>
    <t>Daily Production Report</t>
  </si>
  <si>
    <t>DPR</t>
  </si>
  <si>
    <t>Monthly Production Report</t>
  </si>
  <si>
    <t>MPR</t>
  </si>
  <si>
    <t>Abbreviations</t>
  </si>
  <si>
    <t>Q</t>
  </si>
  <si>
    <t>P</t>
  </si>
  <si>
    <t xml:space="preserve">1) Relevent document on Unforeseen Circumstances beyond the control of plant 2) Energy Meter Readings and Power Consumption during the said period of unforeseen circumstances 3) Thermal Energy Consumption record during the said period of unfreseen circumstances  from DPR/Log book/SAP Entry </t>
  </si>
  <si>
    <t>Unforeseen circumstances/Labour Strike/Lockouts/Social Unrest/Riots</t>
  </si>
  <si>
    <t>1)Government Notification or Statutory order 2) Authentic document from plant on effect of kiln production due to policy change 3) DPR 4) MPR 5) SAP Entry on production change</t>
  </si>
  <si>
    <t>Major change in government policy hampering plant's process system</t>
  </si>
  <si>
    <t>1) Supporting Authentic document from Local district Administration 2) Kiln Log Sheet 3) Kiln operators Report book 4) DPR 5) MPR</t>
  </si>
  <si>
    <t>Natural Disaster</t>
  </si>
  <si>
    <t>1) Material Order copy and denial document from Mines owner 2) SAP entry in MM/FI module on raw material order 3) DPR 4) MPR</t>
  </si>
  <si>
    <t>Raw Material un-availability</t>
  </si>
  <si>
    <t>1) SLDC Reference No. for planned Stoppages from respective Substation 2) Log book record of Main Electrical Substation of Plant 3) DPR 4) MPR 5) SAP entry in PM module of Electrical department</t>
  </si>
  <si>
    <t>Grid Failure</t>
  </si>
  <si>
    <t>1) Calcined Alumina stock record from Calciner Log book (Refinery) 2)SAP entry in SD and FI module 3) SAP entry in PP module 4) Document related to sales impact of market</t>
  </si>
  <si>
    <t>Market Demand</t>
  </si>
  <si>
    <t>Document related to external factor</t>
  </si>
  <si>
    <t>O</t>
  </si>
  <si>
    <t>Please provide the Electrical Energy savings in Million kcal</t>
  </si>
  <si>
    <t>Please provide Gaseous Fuel savings in Million kcal</t>
  </si>
  <si>
    <t>Please provide Liquid Fuel (FO/HSD/LDO/LSHS/HSHS) savings in million kcal</t>
  </si>
  <si>
    <t>Please provide the Biomass waste savings in Million kcal</t>
  </si>
  <si>
    <t>Please provide the Petro Coke savings in Million kcal</t>
  </si>
  <si>
    <t>Please provide the Lignite savings in Million kcal</t>
  </si>
  <si>
    <t>Please provide the Coal savings in Million kcal</t>
  </si>
  <si>
    <t>Please provide in Rs Million th year wise Investment made towards Energy saving Projects</t>
  </si>
  <si>
    <t>1) EMS 2) Energy Meter</t>
  </si>
  <si>
    <t>Please provide Net Electricity Genration till new line/ Unit attains 70% Capacity Utilisation from CPP/Cogen</t>
  </si>
  <si>
    <t xml:space="preserve">Please provide the Steam Generation From Co-Gen till New Line /Unit attains 70% of Capacity Utilisation </t>
  </si>
  <si>
    <t xml:space="preserve">1) Rated Capacity of new unit from OEM 2) Thermal Energy Consumption record with list of equipment  from DPR/Log book/SAP Entry </t>
  </si>
  <si>
    <t xml:space="preserve">1) Alumina Weigh Feeder </t>
  </si>
  <si>
    <t>Please provide the Molten Aluminium production line (Smelter &amp; Integrated) during its commissioning up to 70% of new line/process capacity utilisation in Tonnes</t>
  </si>
  <si>
    <t xml:space="preserve">1) Bauxite Weigh Feeder </t>
  </si>
  <si>
    <t>Please provide the Calcined Alumina production line (Refinery) during its commissioning up to 70% of new line/process capacity utilisation in Tonnes</t>
  </si>
  <si>
    <t>Formula protected (Weighted Heat Rate of plant)</t>
  </si>
  <si>
    <t>H.6</t>
  </si>
  <si>
    <t>Formula protected (Total Thermal Energy for Steam (Import-Export))</t>
  </si>
  <si>
    <t>Formula protected (Total Thermal Energy Exported for Steam)</t>
  </si>
  <si>
    <t>F.4</t>
  </si>
  <si>
    <t>Formula protected (Weighted Average Boiler Efficiecny (Boiler 1-10))</t>
  </si>
  <si>
    <t>F.3</t>
  </si>
  <si>
    <t>Formula protected (Total energy exported by LP &amp; HP Steam)</t>
  </si>
  <si>
    <t>F.2.3</t>
  </si>
  <si>
    <t>Formula protected (Total LP/HP steam exported for processing)</t>
  </si>
  <si>
    <t>Steam Flow Meter Reading, Pressure Reading, Temperature Reading</t>
  </si>
  <si>
    <t>1) SAP Entry in MM/PP/FI module</t>
  </si>
  <si>
    <t xml:space="preserve">Please provide the annual average pressure of exported LP/HP Steam in bar </t>
  </si>
  <si>
    <t xml:space="preserve">Please provide the annual average temperature of exported LP/HP Steam in oC </t>
  </si>
  <si>
    <t>1) Purchase Order 2) SAP Entry in MM/PP/FI module 3) Annual Report</t>
  </si>
  <si>
    <t>Please provide the annual quantity exported of LP/HP Steam in Tonnes</t>
  </si>
  <si>
    <t>Dailiy, Monthly, Yearly</t>
  </si>
  <si>
    <t>Please provide the enthalpy of exported LP/HP Steam in kcal/kg</t>
  </si>
  <si>
    <t>Please provide landed cost of Exported Low Pressure/High Pressure Steam i.e. Basic Cost+All Taxes + Freight. The landed cost of last purchase order in the financial year</t>
  </si>
  <si>
    <t>LP/HP Steam export</t>
  </si>
  <si>
    <t>F.2.1/F.2.2</t>
  </si>
  <si>
    <t>Steam export</t>
  </si>
  <si>
    <t>F.2</t>
  </si>
  <si>
    <t>Formula protected (Total energy imported by LP &amp; HP Steam for processing)</t>
  </si>
  <si>
    <t>F.1.3</t>
  </si>
  <si>
    <t>Formula protected (Total LP/HP steam imported for processing)</t>
  </si>
  <si>
    <t xml:space="preserve">Please provide the annual average pressure of imported LP/HP Steam in bar </t>
  </si>
  <si>
    <t xml:space="preserve">Please provide the annual average temperature of imported LP/HP Steam in oC </t>
  </si>
  <si>
    <t>Please provide the annual LP/HP Steam  quantity purchase in Tonnes</t>
  </si>
  <si>
    <t>Please provide landed cost of Import Low Pressure/High Pressure Steam i.e. Basic Cost+All Taxes + Freight. The landed cost of last purchase order in the financial year</t>
  </si>
  <si>
    <t>LP/HP Steam Import</t>
  </si>
  <si>
    <t>F.1.1/F.1.2</t>
  </si>
  <si>
    <t>F.1</t>
  </si>
  <si>
    <t>1) DPR 2) MPR 3)  Boiler/Digestor/Calciner/Carbon Anode Process Log Sheet 4) SAP Entry in MM/PP/FI module 5) Annual Report/ Cast House Log Sheet</t>
  </si>
  <si>
    <t>Please provide the LPG quantity consumed in process heating million SCM</t>
  </si>
  <si>
    <t>Please provide the LPG quantity consumed in power generation in million SCM</t>
  </si>
  <si>
    <t>Please provide the annual LPG quantity purchase in million SCM</t>
  </si>
  <si>
    <t>Please provide the gross calorific value of LPG in kcal/SCM</t>
  </si>
  <si>
    <t xml:space="preserve">Formula protected [Total liquid fuel (furnace oil, LSHS, HSHS, HSD and LDO) thermal energy used in Cogen for power generation] </t>
  </si>
  <si>
    <t>Formula protected ( Total liquid waste thermal energy used in Cogen)</t>
  </si>
  <si>
    <t>1) Daily Generation Report 2) Monthly Generation Report 3)  Cogen Log Sheet 4) SAP Entry in MM/PP/FI module 5) Annual Report</t>
  </si>
  <si>
    <t>Please provide the liquid waste quantity consumed in Cogen for power generation in kilo liters.</t>
  </si>
  <si>
    <t>Please provide the average density of liquid waste in kg/lit.</t>
  </si>
  <si>
    <t>Formula protected ( Total HSD/LDO thermal energy used in Process Heating)</t>
  </si>
  <si>
    <t>Formula protected ( Total HSD/LDO thermal energy used in Cogen)</t>
  </si>
  <si>
    <t>Formula protected ( Total HSD/LDO thermal energy used in CPP)</t>
  </si>
  <si>
    <t>Formula protected ( Total HSD/LDO thermal energy used in DG set)</t>
  </si>
  <si>
    <t>Formula protected (Total HSD/LDO used in DG, CPP and process heating multiply by the density)</t>
  </si>
  <si>
    <t>Please provide the HSD/LDO quantity used in process heating in kilo liters.</t>
  </si>
  <si>
    <t>Please provide the HSD/LDO quantity used in Transportation, if any  in kilo liters.</t>
  </si>
  <si>
    <t>Please provide the HSD/LDO quantity consumed in Cogen for power generation in kilo liters.</t>
  </si>
  <si>
    <t>Please provide the HSD/LDO quantity consumed in CPP for power generation in kilo liters.</t>
  </si>
  <si>
    <t>Please provide the HSD/LDO quantity consumed in DG set for power generation in kilo liters.</t>
  </si>
  <si>
    <t>Please provide the density of HSD/LDO in kg/lit.</t>
  </si>
  <si>
    <t>Please provide the annual HSD/LDO quantity purchase in kilo liters.</t>
  </si>
  <si>
    <t>Please provide the gross calorific value of HSD/LDO in kcal/kg.</t>
  </si>
  <si>
    <t>Please provide landed cost of HSD/LDO anded cost of last purchase order in the financial year</t>
  </si>
  <si>
    <t>High Speed Diesel (HSD)/ Light Diesel Oil (LDO)</t>
  </si>
  <si>
    <t>D.4/D.5</t>
  </si>
  <si>
    <t>Formula protected ( Total LSHS/HSHS thermal energy used in Cogen)</t>
  </si>
  <si>
    <t>Please provide the LSHS/HSHS quantity consumed in Cogen for power generation in Tonnes.</t>
  </si>
  <si>
    <t>Please provide landed cost of Liquid Fuel i.e. Basic Cost+All Taxes + Freight. The landed cost of last purchase order in the financial year</t>
  </si>
  <si>
    <t>Formula protected ( Total furnace oil thermal energy used in Cogen)</t>
  </si>
  <si>
    <t>Formula protected (Total furnace oil used in DG, CPP, Cogen and process heating multiply by the density)</t>
  </si>
  <si>
    <t>1) DPR 2) MPR 3)  Cogen Log Sheet 4) SAP Entry in MM/PP/FI module 5) Annual Report</t>
  </si>
  <si>
    <t>Please provide the furnace oil quantity consumed in Cogen for power generation in kilo liters.</t>
  </si>
  <si>
    <t>Formula protected [Total solid fuel (indian coal, petcoke, imported coal, lignite and biomass) thermal energy used in power generation (Cogen)]</t>
  </si>
  <si>
    <t>Formula protected [Total solid fuel (indian coal, petcoke, imported coal, lignite and biomass) thermal energy used in power generation (CPP)]</t>
  </si>
  <si>
    <t>Formula protected (Equivalent thermal energy used in power generation) Cogen</t>
  </si>
  <si>
    <t>Formula protected (Equivalent thermal energy used in power generation) CPP</t>
  </si>
  <si>
    <t>1) DPR 2) MPR 3)  Boiler/Digestor/Calciner/Process Log Sheet 4) SAP Entry in MM/PP/FI module 5) Annual Report</t>
  </si>
  <si>
    <t>Please provide the annual Fuels quantity consumed in power generation(Cogen) in tonnes.</t>
  </si>
  <si>
    <t>Please provide the annual Fuels quantity consumed in power generation(CPP) in tonnes.</t>
  </si>
  <si>
    <t>1) Daily Internal Report from Lab on Fuel Proximate Analysis performed on each lot. 2) Test Certificate from Government Accredited lab. (It is desirable that the plant may maintain minimum 4 sample test in a quarter for Proximate and Ultimate Analysis i.e. 16 test certificates in a year for each fuel)  3) Purchase Order, where guaranteed moisture %  range is mentioned</t>
  </si>
  <si>
    <t>Please provide the moisture content in sold fuel (As Received Basis) in %</t>
  </si>
  <si>
    <t>Formula protected (Equivalent thermal energy used in power generation(Cogen))</t>
  </si>
  <si>
    <t>Formula protected (Equivalent thermal energy used in power generation (CPP))</t>
  </si>
  <si>
    <t>Formula protected (Total sold fuel consumption in the power generation and process)</t>
  </si>
  <si>
    <t>Please provide the annual Fuels quantity consumed in power generation (Cogen) in tonnes.</t>
  </si>
  <si>
    <t>Please provide the annual Fuels quantity consumed in power generation (CPP) in tonnes.</t>
  </si>
  <si>
    <t>Formula protected (Equivalent thermal energy used in power generation (Cogen) )</t>
  </si>
  <si>
    <t>Please provide the annual Solid fuel quantity consumed in process in tonnes.</t>
  </si>
  <si>
    <t>Please provide the annual Solid fuel quantity consumed in power generation(Cogen)  in tonnes.</t>
  </si>
  <si>
    <t>Please provide the annual Solid fuel quantity consumed in power generation(CPP) in tonnes.</t>
  </si>
  <si>
    <t>Please provide the annual Solid fuel quantity purchased in tonnes.</t>
  </si>
  <si>
    <t>Please provide the gross calorific value (As Fired Basis) of Solid fuel consumed in kcal/kg.</t>
  </si>
  <si>
    <t>Please provide landed cost of Solid fuel i.e. Basic Cost+All Taxes + Freight. The landed cost of last purchase order in the financial year</t>
  </si>
  <si>
    <t>Coal (Indian) / Pet Coke/Carbon / Coal (Imported) / Coal (Lignite) ( Other Solid Fuels)</t>
  </si>
  <si>
    <t>C.1/C.2/C.3/C.4/C.5</t>
  </si>
  <si>
    <t>Formula Protected (Total Electricity Consumed for Process and Auxiliaries within Plant)</t>
  </si>
  <si>
    <t>Formula protected (Total Own Generation of Electricity )</t>
  </si>
  <si>
    <t>b3</t>
  </si>
  <si>
    <t>Formula protected (Total % of thermal energy in Process from Cogen = (total Thermal energy used in process/ Total Thermal energy used in power)</t>
  </si>
  <si>
    <t>Formula protected (% energy used in Power= Thermal energy used in process x 1000/ (Input steam enthalpy x Input Mass flow rate))</t>
  </si>
  <si>
    <t>Formula protected (Thermal energy used in Power=(Input steam enthalpy x Input Mass flow rate /1000 - Thermal energy used in process)</t>
  </si>
  <si>
    <t>Formula protected (Thermal energy used in process= ((Steam enthalpy x Mass flow rate at Extraction 1) + (steam enthalpy x Mass flow rate at extraction 2 ))/ 1000 )</t>
  </si>
  <si>
    <t>Please provide the Mass Flow rate of the steam at Extraction 1 in Tonne per Hour</t>
  </si>
  <si>
    <t xml:space="preserve">1) CPP Log Sheet 2) Operaters log Register 3) Daily generation Report 4) Monthly Generation Report 5)  Energy Managemen System data 6) SAP </t>
  </si>
  <si>
    <t xml:space="preserve">1) Cogen Log Sheet 2) Operaters log Register 3) Daily generation Report 4) Monthly Generation Report 5)  Energy Managemen System data 6) SAP </t>
  </si>
  <si>
    <t>Please provide annual running hours of Cogen units.</t>
  </si>
  <si>
    <t>Please provide Design Heat Rate of Cogen Units in kcal/kWh.</t>
  </si>
  <si>
    <t>1) Daily Power Report 2) Monthly Power Report 3) CoGen main energy meter reading record 4) Energy Managemen System data</t>
  </si>
  <si>
    <t>Please provide whether your Gas Turbine is connected to grid or not by selecting Yes/No</t>
  </si>
  <si>
    <t xml:space="preserve">Note: These rows are linked with Form Sa1 CPP so please fill Form Sa1 CPP it will automatically linked in this rows. </t>
  </si>
  <si>
    <t>Please provide whether your Steam Turbine is connected to grid or not by selecting Yes/No</t>
  </si>
  <si>
    <t>1) Daily Fuel Consumption Report 2) Monthly Fuel consumption Report 3) DG main energy meter reading record 4) OEM document on Specific Fuel consumption in kWh/ltr</t>
  </si>
  <si>
    <t>Please provide operating  heat rate of DG sets in kcal/kWh.</t>
  </si>
  <si>
    <t>Please provide DG Auxilliary Power Consumption for Baseline Year and Assessment year in %</t>
  </si>
  <si>
    <t>Please provide average density of fuel used for generating power in kg/lit</t>
  </si>
  <si>
    <t xml:space="preserve">Formula protected ( Equivalent thermal energy of purchase electricity from the grid / others = Total electricity from the grid/ other without colony/construction power * 860/10) </t>
  </si>
  <si>
    <t>Formula protected (Total Electricity  Purchased from grid/ Other with out colony/construction  power= Total electricity purchased from grid -Electricity supplied to Colony/Others)</t>
  </si>
  <si>
    <t>Formula Protected (saving target as per PAT notification = Notified Target SEC-Baseline SEC in toe/t)</t>
  </si>
  <si>
    <t>Please fill the Target SEC as per PAT notification in TOE/Tonne</t>
  </si>
  <si>
    <t>Please fill the Baseline SEC as per PAT notification in TOE/Tonne</t>
  </si>
  <si>
    <t>Formula Protected (Total Operating efficiency(process boiler) X Total operating capacity(Process boiler) + Total Operating efficiency(Cogen boiler) X Total operating capacity(Cogen boiler))/(Total operating capacity(Cogen boiler)+Total operating capacity(Process boiler))</t>
  </si>
  <si>
    <t>Formula protected (Weighted Percentage of Coal Energy Used in steam Generation in all 5 Cogen boilers)</t>
  </si>
  <si>
    <t>Formula protected (SEC Weighted average of  all 5 Cogen Boilers)</t>
  </si>
  <si>
    <t>Formula protected (addition of Total operating capacity of Cogen Boiler)</t>
  </si>
  <si>
    <t>Formula protected (Weighted Average of all 5 Cogen Boiler Operating Efficiency)</t>
  </si>
  <si>
    <t>Formula protected (addition of Total Steam generated by Cogen Boiler)</t>
  </si>
  <si>
    <t>Formula Protected ([(Coal Consumption (Tonne) * GCV of Coal (kcal/kg))]/ [(Coal Consumption (Tonne) * GCV of Coal) + (Type of Fuel – 2 (Tonne) * GCV of Fuel – 2 (kcal/kg)) + (Type of Fuel – 3 (Tonne) * GCV of Fuel – 3 (kcal/kg)) + (Type of Fuel – 4 (Tonne) * GCV of Fuel – 4 (kcal/kg))])</t>
  </si>
  <si>
    <t>Formula Protected (Total fuel consumption x GCV of Fuel consumption/ Total steam generated)</t>
  </si>
  <si>
    <t>Formula Protected (Total steam generated/ total annual running hours of boiler)</t>
  </si>
  <si>
    <t>Please provide Design Efficiency of the boiler in %</t>
  </si>
  <si>
    <t>Please provide annual average Super Heated Steam Enthalpy (Operating) in kcal/kg</t>
  </si>
  <si>
    <t xml:space="preserve">Please provide annual average operating Efficiency of Boiler (%) </t>
  </si>
  <si>
    <t>Please provide the annual average Gross Calorific Value of Fuel - 2/Fuel - 3/Fuel-4  in kcal/kg</t>
  </si>
  <si>
    <t>(viii)/(x)/(xii)</t>
  </si>
  <si>
    <t xml:space="preserve"> Please provide the total consumption of Fuel - 2/Fuel - 3/Fuel-4 </t>
  </si>
  <si>
    <t>(vii)/(ix)/(xi)</t>
  </si>
  <si>
    <t>Please provide the annual average Gross Calorific Value of Coal in kcal/kg</t>
  </si>
  <si>
    <t>Please provide the total amount of  Coal Consumption in Tonne</t>
  </si>
  <si>
    <t>Please provide the total annual running hours of boiler</t>
  </si>
  <si>
    <t>Please provide the total amount of Steam Generation form this boiler in Tonnes per year</t>
  </si>
  <si>
    <t>Please specify Rated Capacity of boiler</t>
  </si>
  <si>
    <t>Please specify type of boiler</t>
  </si>
  <si>
    <t>Boiler 6/ Boiler 7/ Boiler 8/ Boiler 9/Boiler 10</t>
  </si>
  <si>
    <t>e2.1/e2.2/e2.3/e2.4/e2.5</t>
  </si>
  <si>
    <t>Formula protected (Weighted Percentage of Coal Energy Used in steam Generation in all 5 process boilers)</t>
  </si>
  <si>
    <t>Formula protected (SEC Weighted average of  all 5 Process Boilers)</t>
  </si>
  <si>
    <t>Formula protected (addition of Total operating capacity of Process Boiler)</t>
  </si>
  <si>
    <t>Formula protected (Weighted Average of all 5 Process Boiler Operating Efficiency)</t>
  </si>
  <si>
    <t>Formula protected (addition of Total Steam generated by Process Boiler)</t>
  </si>
  <si>
    <t>Boiler 1/ Boiler 2/ Boiler 3/ Boiler 4/Boiler 5</t>
  </si>
  <si>
    <t>e1.1/e1.2/e1.3/e1.4/e1.5</t>
  </si>
  <si>
    <t>For Steam Generation ( Process Boiler)</t>
  </si>
  <si>
    <t>Please provide total Electrical SEC of others (total annual electrical energy consumed in kWh/total annual other production in tonnes)</t>
  </si>
  <si>
    <t>Please provide total Thermal SEC of others (total annual thermal energy consumed in kcal /total annual other production in tonne)</t>
  </si>
  <si>
    <t>Please provide total Electrical SEC of strips (total annual electrical energy consumed in kwh/total annual strips production in tonnes)</t>
  </si>
  <si>
    <t>Please provide total Thermal SEC of strips (total annual thermal energy consumed in kcal/total annual strips production in tonne)</t>
  </si>
  <si>
    <t>Please provide total Electrical SEC of wire rods (total annual electrical energy consumed in kwh/total annual wire rods production in tonnes)</t>
  </si>
  <si>
    <t>Please provide total Thermal SEC of wire rods (total annual thermal energy consumed in kcal/total annual wire rods production in tonne)</t>
  </si>
  <si>
    <t>Please provide total Electrical SEC of primary foundry alloys (total annual electrical energy consumed in kWh/total annual primary foundry alloys production in tonnes)</t>
  </si>
  <si>
    <t>Please provide total Thermal SEC of primary foundry alloys (total annual thermal energy consumed in kcal/total annual primary foundry alloys production in tonne)</t>
  </si>
  <si>
    <t>Please provide total Electrical SEC of bars (total annual electrical energy consumed in kwh/total annual bars production in tonnes)</t>
  </si>
  <si>
    <t>Please provide total Thermal SEC of bars (total annual thermal energy consumed in kcal/total annual bars production in tonne)</t>
  </si>
  <si>
    <t>Please provide total Electrical SEC of Ingots (total annual electrical energy consumed in kwh/total annual ingots production in tonnes)</t>
  </si>
  <si>
    <t>Please provide total Thermal SEC of Ingots (total annual thermal energy consumed in kcal/total annual ingots production in tonne)</t>
  </si>
  <si>
    <t>Please provide total Electrical SEC of Billtes (total annual electrical energy consumed in kWh/total annual billets production in tonnes)</t>
  </si>
  <si>
    <t>Please provide total Thermal SEC of Billets (total annual thermal energy consumed in kcal/total annual billets production in tonne)</t>
  </si>
  <si>
    <t>Please provide Carbon Consumption Factor in Tonnes of Carbon consumed/Tonnes of Molten Aluminium produced</t>
  </si>
  <si>
    <t>Please provide Alumina Consumption Factor in Tonnes of alumina consumed/ Tonnes of Molten Aluminium produced</t>
  </si>
  <si>
    <t>Please provide Actual DC Specific Power Consumption of pots in kWh/Tonne</t>
  </si>
  <si>
    <t>Please provide Design DC Specific Power Consumption of pots in kWh/Tonne</t>
  </si>
  <si>
    <t>Please provide Anode Effect in number of anode/Pot/Cell/day</t>
  </si>
  <si>
    <t>Please provide DC Current Actual in Kilo Amps</t>
  </si>
  <si>
    <t>Please provide DC Current Design in Kilo Amps</t>
  </si>
  <si>
    <t>Please provide Design Current Efficiency of Pots (CE) in %</t>
  </si>
  <si>
    <t>Please provide Design Bus Bar Voltage Drop (DnBV) in volts</t>
  </si>
  <si>
    <t>Please provide Design Pot Voltage (DnPV) in volts</t>
  </si>
  <si>
    <t xml:space="preserve">Please provide Dead pot voltage (DPV) in volts </t>
  </si>
  <si>
    <t xml:space="preserve">Please provide No of Pots/Potline (NOPP) </t>
  </si>
  <si>
    <t>Please provide Smelting Technology used within the plant</t>
  </si>
  <si>
    <t>Please provide total Molten Aluminium Production in tonnes (Potline wise)</t>
  </si>
  <si>
    <t>Please provide rated capacity  of molten aluminium production in tonnes (Potline wise)</t>
  </si>
  <si>
    <t>Line 1/Line 2/Line 3/Line 4/Line 5/Line 6/Line 7/Line 8/Line 9/Line 10</t>
  </si>
  <si>
    <t>b.1/b.2/b.3/b.4/b.5/b.6/b.7/b.8/b.9/b.10</t>
  </si>
  <si>
    <t>Please provide Electrical SEC per tonne of molten Aluminium production (total electrical energy consumption in kwh/total molten aluminium production in tonne)</t>
  </si>
  <si>
    <t>Please provide thermal SEC per tonne of molten Aluminium Production  (total thermal Energy consumption in kcal/total molten aluminium production in tonne)</t>
  </si>
  <si>
    <t>Please provide total annual production capacity of Product -1   in tonne</t>
  </si>
  <si>
    <t>Please provide total annual production capacity of zeolite in tonne</t>
  </si>
  <si>
    <t>Please provide total annual production capacity of carbon paste in tonne</t>
  </si>
  <si>
    <t>Please provide total annual production capacity of carbon black in tonne</t>
  </si>
  <si>
    <t>Please provide Electrical Specific Energy Consumption of spcial Alumina Course/Microfined/Milled (total electrical energy consumed in kwh/total special   alumina production in tonne)</t>
  </si>
  <si>
    <t>please provide Thermal Specific Energy Consumption of special Alumina Course/Microfined/Milled (total thermal energy consumed in kcal/total special alumina production in tonne)</t>
  </si>
  <si>
    <t>Please provide total annual production of special Alumina Course/Microfined/Milled in tonne</t>
  </si>
  <si>
    <t>Please provide total annual production capacity of Special Alumina Course/Microfined/Milled  in tonne</t>
  </si>
  <si>
    <t>Special Alumina Course/Microfined/Milled</t>
  </si>
  <si>
    <t>g/h/i</t>
  </si>
  <si>
    <t>Please provide Electrical Specific Energy Consumption of spcial hydrate Course/Microfined/Milled (total electrical energy consumed in kwh/total special grade hydrate alumina production in tonne)</t>
  </si>
  <si>
    <t>Please provide total annual production of special hydrate Course/Microfined/Milled in tonne</t>
  </si>
  <si>
    <t>Please provide total annual production capacity of Special hydrate Course/Microfined/Milled  in tonne</t>
  </si>
  <si>
    <t>Special Hydrate Course/Microfined/Milled</t>
  </si>
  <si>
    <t>d/e/f</t>
  </si>
  <si>
    <t>Please provide type of Calciner Technology used within plant</t>
  </si>
  <si>
    <t>Please provide Closing stock of Calcined alumina in tonne for Integrated Process only</t>
  </si>
  <si>
    <t>Please provide Opening stock of Calcined alumina in tonne for Integrated Process Only</t>
  </si>
  <si>
    <t>Please provide Digestion Specific Power Consumption (total power consumed kWh/total alumina production in tonne)</t>
  </si>
  <si>
    <t>Please provide Digestion Specific Steam Consumption (total steam consumed in tonne/total alumina production in tonne)</t>
  </si>
  <si>
    <t>Please provide total annual running Hours of plant for producing Hydrate Alumina</t>
  </si>
  <si>
    <t>Please provide  electrical SEC of hydrate alumina (total electrical energy consumed for production of hydrate alumina in kWh/total hydrate alumina production in tonne)</t>
  </si>
  <si>
    <t>Please provide thermal SEC of  hydrate alumina (total thermal energy consumed for production of hydrate alumina in kcal /total hydrate alumina production in tonne)</t>
  </si>
  <si>
    <t>Please provide closing  stock of hydrate alumina in tonnes</t>
  </si>
  <si>
    <t>Please provide  opening  stock of hydrate alumina in tonnes</t>
  </si>
  <si>
    <t>production of Casted product from Cast House</t>
  </si>
  <si>
    <t>Production of Molten Aluminium from all Potline</t>
  </si>
  <si>
    <t>Capacity of cast House</t>
  </si>
  <si>
    <t>Capacity of all Potline</t>
  </si>
  <si>
    <t>Production of Calcined Alumina from all Calciner</t>
  </si>
  <si>
    <t>Production of Hydrate Alumina from all Precipitor Tank</t>
  </si>
  <si>
    <t>Capacity of Calciner</t>
  </si>
  <si>
    <t>Capacity of all Precipitar Tank</t>
  </si>
  <si>
    <t>1) OEM Document of Section-wise Process line 2) Enviromental Consent to establish/operate document</t>
  </si>
  <si>
    <t>1) Log Sheet 2) CCR SCADA Report/ Trends 3) DPR 4) MPR 5) SAP Entry in PP/SD module 6) Excise record (ER1) 7) Annual Report</t>
  </si>
  <si>
    <t>1)Calcined  Alumina stock 2) Weighhfeeders 3) Belt Weigher 4) Solid flow meter  5) Load cells</t>
  </si>
  <si>
    <t>1)Hydrate Alumina stock Level 2) Weighhfeeders 3) Belt Weigher 4) Solid flow meter 5) Load cells</t>
  </si>
  <si>
    <t>1) OEM Document of potline                                       2) Enviromental Consent to establish/operate document</t>
  </si>
  <si>
    <t>1) Potline wise capacity document from OEM 2) Capacity calculation document submitted for Enviromental Consent</t>
  </si>
  <si>
    <t>1) Laddle weighing system 2) Weight of Molten Aluminium</t>
  </si>
  <si>
    <t>Please provide the temperature of High Temperature Digestion Units in oC</t>
  </si>
  <si>
    <t>Please provide pressure of High Temperature Digestion Units in kg/cm2</t>
  </si>
  <si>
    <t>Please provide LP Steam Temperature in oC</t>
  </si>
  <si>
    <t>Please provide LP steam Pressure in kg/cm2</t>
  </si>
  <si>
    <t>Please provide LP Steam Enthalpy in kcal/kg</t>
  </si>
  <si>
    <t>Please provide LP Steam Consumption in Tonne</t>
  </si>
  <si>
    <t>Please provide MP Steam Temperature in oC</t>
  </si>
  <si>
    <t>Please provide MP steam Pressure in kg/cm2</t>
  </si>
  <si>
    <t>Please provide MP Steam Enthalpy in kcal/kg</t>
  </si>
  <si>
    <t>Please provide MP Steam Consumption in Tonne</t>
  </si>
  <si>
    <t>Please provide HP Steam Temperature in oC</t>
  </si>
  <si>
    <t>Please provide HP steam Pressure in kg/cm2</t>
  </si>
  <si>
    <t>Please provide HP Steam Enthalpy in kcal/kg</t>
  </si>
  <si>
    <t>Please provide HP Steam Consumption in Tonne</t>
  </si>
  <si>
    <t>Formula protected Weighted average of Enthalpy</t>
  </si>
  <si>
    <t>Please provide total annual production of actual carbon anodes in tonnes</t>
  </si>
  <si>
    <t>Please provide the annual amount of scrap purchased in Tonnes</t>
  </si>
  <si>
    <t>Please provide the annual amount of scrap generated in Tonnes</t>
  </si>
  <si>
    <t>Please provide the annual amount of scrap utilized in cast House in Tonnes</t>
  </si>
  <si>
    <t xml:space="preserve">Please provide the annual percentage of scrap used in % </t>
  </si>
  <si>
    <t>Please provide installed capacity of all the Units in MW</t>
  </si>
  <si>
    <t xml:space="preserve">1) Energy Meter 2) Fuel shift log book </t>
  </si>
  <si>
    <t>1) Fuel shift log book 2) Utility Shift Log book 3) Energy meter</t>
  </si>
  <si>
    <t>1) Daily Generation Report 2) Monthly Generation Report 3) CPP main energy meter reading record 4) Energy Management System data 5)OEM document for capacity 6) Rating plate of turbine</t>
  </si>
  <si>
    <t xml:space="preserve">1) Energy Meter 2) Break down report 3) Operators Shift Register 4) Capacity Enhancement document 5) R&amp;M document </t>
  </si>
  <si>
    <t>Formula protected  enthalpy of steam in kcal/kg</t>
  </si>
  <si>
    <t>Formula protected ofBoiler Efficiency in %</t>
  </si>
  <si>
    <t>S.O.687(E), 30th March, 2012</t>
  </si>
  <si>
    <t>Please specify whether DG set is connected to grid (the further calculation is based on selection of Yes/No)</t>
  </si>
  <si>
    <t>If selected No undertaking from competent authority has to be provided</t>
  </si>
  <si>
    <t>Please provide annual fuel consumption for generating power from DG in kilo litres</t>
  </si>
  <si>
    <t xml:space="preserve">1) undertaking from Competent authority 2) Document of synchorinazation from DISCOMS </t>
  </si>
  <si>
    <t xml:space="preserve">Energy to be added for Steam Generation From Co-Gen till New Line /Unit attains 70% of Capacity Utilisation </t>
  </si>
  <si>
    <t>ii) Registration No (As provided by BEE)</t>
  </si>
  <si>
    <t>Registration No (As provided by BEE)</t>
  </si>
  <si>
    <t>Please fill the data as per colour coding provided  at the bottom of Form Sa1</t>
  </si>
  <si>
    <t>Please provide Equivalent major Production during Cold Start per annum in Tonnes</t>
  </si>
  <si>
    <t xml:space="preserve">Please provide Calciner  Operating Thermal SEC (Up to section product) in kcal/kg equivalent major product </t>
  </si>
  <si>
    <t xml:space="preserve">SEC shall be provided up to calcination </t>
  </si>
  <si>
    <t>Please  provide Calciner Operating Electrical SEC (Up to section product) kWh/t equivalent major product</t>
  </si>
  <si>
    <t>Please provide the  annual run hours of Calciner in Hours</t>
  </si>
  <si>
    <t>Please provide annual hours stoppage in Calciner (Hot to Cold stop) due to external factor</t>
  </si>
  <si>
    <t>Please provide total nos of Calciner Hot to Cold stop due to external factor annually</t>
  </si>
  <si>
    <t>Please provide the Electrical Energy Consumption during Calciner Hot to Cold stop due to external factor  annually</t>
  </si>
  <si>
    <t>Please provide the annual hours for startup in Calciner Cold to Hot start due to external factors</t>
  </si>
  <si>
    <t>Please provide total nos of Calciner Cold to Hot start due to external factors annually</t>
  </si>
  <si>
    <t>The energy of the production during the cold to hot start needs to be subtracted. The same is to be done by multiplying the existing SEC up to Calciner with the production made dueting the period from the Energy consumed per startup due to external factor</t>
  </si>
  <si>
    <t xml:space="preserve">Please provide the Thermal Energy Consumption in Million kcal during Calciner Cold to Hot start due to external factors taking production into account </t>
  </si>
  <si>
    <t xml:space="preserve">Please provide the Electrical Energy Consumption in Lakh kWh during Calciner Cold to Hot start due to external factors taking production into account </t>
  </si>
  <si>
    <t>Please provide the annual hours for startup in Calciner Cold to Hot start due to internal factors</t>
  </si>
  <si>
    <t>Signature:-</t>
  </si>
  <si>
    <t xml:space="preserve">It is mandatory to fill data in all fields of the excel sheet - General Information, Form Sa1, Annex CPP, Annex Addl Eqp List-Env, Annex Project Activities List </t>
  </si>
  <si>
    <t>Pro-forma in which the details to be furnished</t>
  </si>
  <si>
    <t>(1)</t>
  </si>
  <si>
    <t>(2)</t>
  </si>
  <si>
    <t>(3)</t>
  </si>
  <si>
    <t>6. (i)</t>
  </si>
  <si>
    <t>Total Electricity Purchased from Grid/Other Source</t>
  </si>
  <si>
    <r>
      <t xml:space="preserve">Complete address of DCs Unit location </t>
    </r>
    <r>
      <rPr>
        <b/>
        <sz val="11"/>
        <color indexed="8"/>
        <rFont val="Cambria"/>
        <family val="1"/>
      </rPr>
      <t>(including Chief Executive's name &amp; designation)</t>
    </r>
    <r>
      <rPr>
        <sz val="11"/>
        <color indexed="8"/>
        <rFont val="Cambria"/>
        <family val="1"/>
      </rPr>
      <t xml:space="preserve"> with mobile, telephone, fax nos. &amp; e-mail.</t>
    </r>
  </si>
  <si>
    <r>
      <t>Sa</t>
    </r>
    <r>
      <rPr>
        <vertAlign val="subscript"/>
        <sz val="11"/>
        <color indexed="8"/>
        <rFont val="Cambria"/>
        <family val="1"/>
      </rPr>
      <t>1</t>
    </r>
  </si>
  <si>
    <r>
      <t>Sa</t>
    </r>
    <r>
      <rPr>
        <vertAlign val="subscript"/>
        <sz val="11"/>
        <color indexed="8"/>
        <rFont val="Cambria"/>
        <family val="1"/>
      </rPr>
      <t>2</t>
    </r>
  </si>
  <si>
    <r>
      <t>Se</t>
    </r>
    <r>
      <rPr>
        <vertAlign val="subscript"/>
        <sz val="11"/>
        <color indexed="8"/>
        <rFont val="Cambria"/>
        <family val="1"/>
      </rPr>
      <t>1</t>
    </r>
  </si>
  <si>
    <r>
      <t>Se</t>
    </r>
    <r>
      <rPr>
        <vertAlign val="subscript"/>
        <sz val="11"/>
        <color indexed="8"/>
        <rFont val="Cambria"/>
        <family val="1"/>
      </rPr>
      <t>2</t>
    </r>
  </si>
  <si>
    <r>
      <t>Sg</t>
    </r>
    <r>
      <rPr>
        <vertAlign val="subscript"/>
        <sz val="11"/>
        <color indexed="8"/>
        <rFont val="Cambria"/>
        <family val="1"/>
      </rPr>
      <t>1</t>
    </r>
  </si>
  <si>
    <r>
      <t>Sg</t>
    </r>
    <r>
      <rPr>
        <vertAlign val="subscript"/>
        <sz val="11"/>
        <color indexed="8"/>
        <rFont val="Cambria"/>
        <family val="1"/>
      </rPr>
      <t>2</t>
    </r>
  </si>
  <si>
    <r>
      <t>Sg</t>
    </r>
    <r>
      <rPr>
        <vertAlign val="subscript"/>
        <sz val="11"/>
        <color indexed="8"/>
        <rFont val="Cambria"/>
        <family val="1"/>
      </rPr>
      <t>3</t>
    </r>
  </si>
  <si>
    <r>
      <t>Sg</t>
    </r>
    <r>
      <rPr>
        <vertAlign val="subscript"/>
        <sz val="11"/>
        <color indexed="8"/>
        <rFont val="Cambria"/>
        <family val="1"/>
      </rPr>
      <t>4</t>
    </r>
  </si>
  <si>
    <t>NA</t>
  </si>
  <si>
    <t xml:space="preserve">Please enter numeric value or "0" </t>
  </si>
  <si>
    <t>1) Cast House Products stock register 2) Weigh Bridge</t>
  </si>
  <si>
    <t>Please provide the Hydrate Alumina, exported outside plant boundary or sold to any other entity in Tonnes.</t>
  </si>
  <si>
    <t>Please provide the Hydrate Alumina, imported from outside plant boundary or import from any other entity in Tonnes.</t>
  </si>
  <si>
    <t>1) OEM Document of Section-wise process line 2) Enviromental Consent to establish/operate document</t>
  </si>
  <si>
    <t>1) Weigh Bridge 2) Stock Register</t>
  </si>
  <si>
    <t>Monthly, Yearly</t>
  </si>
  <si>
    <t>The energy consumed upto making hydrate Alumina needs to be divided by total hydrate production</t>
  </si>
  <si>
    <t>1) DPR 2) MPR 3) Stocks register 4) Log Book 4) Annual Report  6) Fuel test Certificate (Internal and External) 7) Excise Record</t>
  </si>
  <si>
    <t xml:space="preserve">1)Operator Shift Register 2) Weighfeeder Reading for fuel feeding 3)  Weigher Reading </t>
  </si>
  <si>
    <t>1) DPR 2) MPR 3) Stocks register 4) Log Book 4) Annual Report  6)Daily Power Report 7) Monthly Power Report 8) Excise Record</t>
  </si>
  <si>
    <t xml:space="preserve">1) DPR 2) MPR 3) DCS/CCR Trend </t>
  </si>
  <si>
    <t>1) houer Meter Reading</t>
  </si>
  <si>
    <t>Please provide Number of Digestion Units within the plant</t>
  </si>
  <si>
    <t>1) OEM document</t>
  </si>
  <si>
    <t>1) Name Plate Details</t>
  </si>
  <si>
    <t>1) CCR/DCS SCADA Screen Shots</t>
  </si>
  <si>
    <t>Please provide total annual Production Capacity of Digestion Units in tonne</t>
  </si>
  <si>
    <t>1) Steam flow Meter 2) Shift Register</t>
  </si>
  <si>
    <t xml:space="preserve">1) DPR 2) MPR 3) CCR/DCS SCADA Trends 4) Log Book 5)Stock Register 6) Stores Receipt </t>
  </si>
  <si>
    <t>1) DPR 2) MPR 3) CCR/DCS SCADA Trends 4) Log Book 5)Stock Register 6) Stores Receipt 7) Daily Power Report 8) Monthly Power Report</t>
  </si>
  <si>
    <t>1) Energy Meter 2) Energy Management System</t>
  </si>
  <si>
    <t>1)Operator Shift Register 2) Weighfeeder Reading for fuel feeding 3)  Weigher Reading 4) Energy Meter Reading 5) Energy Management System</t>
  </si>
  <si>
    <t xml:space="preserve">1) SCADA Screen Shots 2) OEM Document 3) Log Book </t>
  </si>
  <si>
    <t>1 ) RTDs 2) Temperature Meters</t>
  </si>
  <si>
    <t>1) Steam Table 2) Steam Chart</t>
  </si>
  <si>
    <t>1 ) RTDs 2) Pressure Meters</t>
  </si>
  <si>
    <t>1) Energy Meter 2) Shift Register 3) Energy Management System</t>
  </si>
  <si>
    <t>1) Field Inventory</t>
  </si>
  <si>
    <t>1) Shift Register</t>
  </si>
  <si>
    <t>1) Shift Register 2) Field Inventory</t>
  </si>
  <si>
    <t>Required per ton of product for calciner section</t>
  </si>
  <si>
    <t>Required per ton of product up to making Calcined Alumina</t>
  </si>
  <si>
    <t xml:space="preserve">1) Shift Register 2) Field Inventory 3) Section wise Thermal Energy Consumption </t>
  </si>
  <si>
    <t>1) Energy Meter 2) Shift Register 3) Energy Management System 4) Section wise Power consumption</t>
  </si>
  <si>
    <t>Daily, Monthly, Annually</t>
  </si>
  <si>
    <t>Please provide Thermal Specific Energy Consumption of special hydrate Course/Microfined/Milled (total thermal energy consumed in kcal/total special grade hydrate alumina production in tonne)</t>
  </si>
  <si>
    <t>1) Shift Register 2) Field Inventory 3) Section wise Thermal Energy Consumption 4) Solid flow Meter 5) Liquid Flow Meter 6) Steam Flow Meter 7) Weigh Bridge</t>
  </si>
  <si>
    <t> 1) OEM Document</t>
  </si>
  <si>
    <t xml:space="preserve">1) OEM document on Boiler Capacity 2) Predicted performance Data (PPD) for Boiler  3) Environmental Consent to Operate </t>
  </si>
  <si>
    <t>1) Capacity calculation submitted for Environmental Consent</t>
  </si>
  <si>
    <t>1) Log Sheet 2) DCS/ SCADA Trend  3) DGR 4)MGR 5) SAP Entry in PP/PM Module</t>
  </si>
  <si>
    <t>1) Steam Flow Meter 2) Process steam Consumption report 3) Log Book</t>
  </si>
  <si>
    <t>1) Hour Meter  2) Log book</t>
  </si>
  <si>
    <t>1) Weigh Feeder 2) Solid flow Meter 3) Coal Storage register 4) Storage Level</t>
  </si>
  <si>
    <t>1) Daily Internal Report from Lab on Fuel Proximate Analysis performed on each lot. 2) Test Certificate from Government Accredited lab. (Plant to maintain minimum 1 sample test in a quarter for Proximate and Ultimate Analysis i.e. 4 test certificates in a year for each fuel in case of CPP/Cogen Fuel, for Process Fuel 1 sample test in a quarter for Proximate Analysis)  3) Purchase Order, where guaranteed GCV range is mentioned</t>
  </si>
  <si>
    <t>1) Lab Register on Fuel Testing for Proximate Analysis 2) Calibration Record of instrument used for testing</t>
  </si>
  <si>
    <t>1) DGR 2) MGR 3)  CPP/Cogen Log Sheet 4) SAP Entry in MM/PP/FI module 5) Annual Report</t>
  </si>
  <si>
    <t>1)Belt Weigher before Fuel Bunker</t>
  </si>
  <si>
    <t>1) DGR 2) MGR 3) Lab Test Report</t>
  </si>
  <si>
    <t>1) DGR 2) DCS/SCADA Trends</t>
  </si>
  <si>
    <t>1) Indirect Method or Direct method calculation</t>
  </si>
  <si>
    <t>1) Field Pressure Meter</t>
  </si>
  <si>
    <t>1) Field Temperature Meter</t>
  </si>
  <si>
    <t xml:space="preserve">1) Steam Table </t>
  </si>
  <si>
    <t>1) OEM document on Boiler Efficiency 2) Predicted performance Data (PPD) for Boiler</t>
  </si>
  <si>
    <t>1) Design Calculation</t>
  </si>
  <si>
    <t> Annual</t>
  </si>
  <si>
    <t> Continuous, Hourly, Daily, Monthly</t>
  </si>
  <si>
    <t>  Continuous, Hourly, Daily, Monthly</t>
  </si>
  <si>
    <t>1)  Log sheet  2) DPR 3) MPR 4) Refer Sr. No: P 5) SCADA Trends</t>
  </si>
  <si>
    <t>1) Log sheet  2) DPR 3) MPR 4) Refer Sr. No: P 5) SCADA Trends</t>
  </si>
  <si>
    <t>1)Shift operator's Log Register 2) Breakdown report</t>
  </si>
  <si>
    <t>1) Shift operator's Log Register 2) Breakdown report</t>
  </si>
  <si>
    <t>1) Shift operator's Log Register 2) Breakdown report 3) Energy Management System</t>
  </si>
  <si>
    <t>1) Energy Meter Reading for Section 2) Kiln Log sheet   3) DPR 4) MPR  6) CCR SCADA Trends</t>
  </si>
  <si>
    <t>1)  Log sheet  2) Shift operator's Log Register 3) DPR 4) MPR 5) Refer Sr. No: P  6) CCR Trends</t>
  </si>
  <si>
    <t xml:space="preserve">1) DPR 2) MPR  3) CCR SCADA Trends 4) Stores Fuel Register </t>
  </si>
  <si>
    <t>Please provide Thermal Specific Energy Consumption of Product -1  (total thermal energy consumed in kcal/total Product -1 production in tonne)</t>
  </si>
  <si>
    <t>1)Major Product stock Level 2) Weighhfeeders 3) Belt Weigher 4) Solid flow meter 5) Load cells</t>
  </si>
  <si>
    <t>1) stock Level 2) Weighhfeeders 3) Belt Weigher 4) Solid flow meter 5) Load cells</t>
  </si>
  <si>
    <t>1) Stock Level 2) Weighhfeeders 3) Belt Weigher 4) Solid flow meter 5) Load cells</t>
  </si>
  <si>
    <t>1)  Log sheet  2) Shift operator's Log Register 3) DPR 4) MPR 5) CCR Trends</t>
  </si>
  <si>
    <t>1) Log book 2) DPR 3) MPR 4) SCADA Screen Shots 4) SCADA Trends 5) Excise Document 6) Energy Totaliser 7) Fuel Stock Register 8) Stores Finshed Product Stock Register</t>
  </si>
  <si>
    <t>1) Log book 2) DPR 3) MPR 4) SCADA Screen Shots 4) SCADA Trends 5) Excise Document 6) Energy Totaliser 7) Daily Power Report 8) Monthly Power Report 9) Stores Finshed Product Stock Register</t>
  </si>
  <si>
    <t>1) Log book 2) DPR 3) MPR 4) SCADA Screen Shots 4) SCADA Trends</t>
  </si>
  <si>
    <t xml:space="preserve">1) Log book 2) DPR 3) MPR 4) SCADA Screen Shots 4) SCADA Trends 5) Daily Power Report </t>
  </si>
  <si>
    <t>1) Stores Receipt 2) Section Stock and Tranfer register 3) DPR 4) MPR</t>
  </si>
  <si>
    <t xml:space="preserve">1) OEM Document 2) Design Basis Report </t>
  </si>
  <si>
    <t>1) Name Plate Rating</t>
  </si>
  <si>
    <t>1) OEM documnent</t>
  </si>
  <si>
    <t>1) Log Sheet 2) CCR SCADA Report/ Trends 3) DPR 4) MPR 5) SAP Entry in PP/SD module 6) Excise record (ER1) 7) SCDA Screen Shot</t>
  </si>
  <si>
    <t xml:space="preserve">Please provide No of Operating Pots (NOP) Operation to be based on operating pots weighted with  the time (Potline wise) </t>
  </si>
  <si>
    <t>1) Log Sheet 2) Shift Register 3) SCADA Screen Shots</t>
  </si>
  <si>
    <t>1) Log Sheet 2) Shift Register 3) SCADA Screen Shots 4) Calculation sheet</t>
  </si>
  <si>
    <t>1) For Normalisation factors, which became applicable due to external factors, authentic documents to be produced by DC for the baseline as well for the assessment year. In absence of these authentic documents, no Normalisation Factor will be applied/Considered. 2) While selecting "No" from the drop down list, the inbuilt calculation automatic treat the Normalisation for particular factor as zero. However, DC needs to submit an undertaking from the Authorised Signatory on non-availability of document</t>
  </si>
  <si>
    <r>
      <t>Kg/cm</t>
    </r>
    <r>
      <rPr>
        <vertAlign val="superscript"/>
        <sz val="11"/>
        <color indexed="8"/>
        <rFont val="Cambria"/>
        <family val="1"/>
      </rPr>
      <t>2</t>
    </r>
  </si>
  <si>
    <r>
      <t xml:space="preserve">No of Operating Pots (NOP) </t>
    </r>
    <r>
      <rPr>
        <sz val="11"/>
        <color indexed="8"/>
        <rFont val="Cambria"/>
        <family val="1"/>
      </rPr>
      <t>[based on operating pots weighted with  the time]</t>
    </r>
  </si>
  <si>
    <r>
      <t>No of Pots</t>
    </r>
    <r>
      <rPr>
        <sz val="11"/>
        <color indexed="8"/>
        <rFont val="Cambria"/>
        <family val="1"/>
      </rPr>
      <t>/Potline (NOPP)</t>
    </r>
  </si>
  <si>
    <r>
      <t xml:space="preserve">Operating </t>
    </r>
    <r>
      <rPr>
        <sz val="11"/>
        <color indexed="8"/>
        <rFont val="Cambria"/>
        <family val="1"/>
      </rPr>
      <t>Gross Heat Rate</t>
    </r>
  </si>
  <si>
    <r>
      <t xml:space="preserve">Coal Analysis </t>
    </r>
    <r>
      <rPr>
        <b/>
        <sz val="11"/>
        <color indexed="8"/>
        <rFont val="Cambria"/>
        <family val="1"/>
      </rPr>
      <t>in Co-Gen (As Fired Basis)</t>
    </r>
  </si>
  <si>
    <r>
      <t>Total Al</t>
    </r>
    <r>
      <rPr>
        <vertAlign val="subscript"/>
        <sz val="11"/>
        <color indexed="8"/>
        <rFont val="Cambria"/>
        <family val="1"/>
      </rPr>
      <t>2</t>
    </r>
    <r>
      <rPr>
        <sz val="11"/>
        <color indexed="8"/>
        <rFont val="Cambria"/>
        <family val="1"/>
      </rPr>
      <t>O</t>
    </r>
    <r>
      <rPr>
        <vertAlign val="subscript"/>
        <sz val="11"/>
        <color indexed="8"/>
        <rFont val="Cambria"/>
        <family val="1"/>
      </rPr>
      <t>3</t>
    </r>
    <r>
      <rPr>
        <sz val="11"/>
        <color indexed="8"/>
        <rFont val="Cambria"/>
        <family val="1"/>
      </rPr>
      <t xml:space="preserve"> /siO</t>
    </r>
    <r>
      <rPr>
        <vertAlign val="subscript"/>
        <sz val="11"/>
        <color indexed="8"/>
        <rFont val="Cambria"/>
        <family val="1"/>
      </rPr>
      <t xml:space="preserve">2  </t>
    </r>
    <r>
      <rPr>
        <sz val="11"/>
        <color indexed="8"/>
        <rFont val="Cambria"/>
        <family val="1"/>
      </rPr>
      <t>Ratio</t>
    </r>
  </si>
  <si>
    <r>
      <t xml:space="preserve">Calcined Alumina Production till new line attains 70% of Capacity utilisatiion </t>
    </r>
    <r>
      <rPr>
        <sz val="11"/>
        <color indexed="8"/>
        <rFont val="Calibri"/>
        <family val="2"/>
      </rPr>
      <t>(Refinery)</t>
    </r>
  </si>
  <si>
    <r>
      <t xml:space="preserve">Molten Aluminum Production till new line attains 70% of Capacity utilisatiion </t>
    </r>
    <r>
      <rPr>
        <sz val="11"/>
        <color indexed="8"/>
        <rFont val="Calibri"/>
        <family val="2"/>
      </rPr>
      <t>(Smelter &amp; Integrated)</t>
    </r>
  </si>
  <si>
    <r>
      <t>FORM-Sa</t>
    </r>
    <r>
      <rPr>
        <b/>
        <vertAlign val="subscript"/>
        <sz val="20"/>
        <color indexed="9"/>
        <rFont val="Calibri"/>
        <family val="2"/>
      </rPr>
      <t xml:space="preserve">1 </t>
    </r>
    <r>
      <rPr>
        <b/>
        <sz val="20"/>
        <color indexed="9"/>
        <rFont val="Calibri"/>
        <family val="2"/>
      </rPr>
      <t>(Details of Production and Energy Consumption)</t>
    </r>
  </si>
  <si>
    <r>
      <t xml:space="preserve">1) Daily Generation Report 2) Monthly Generation Report 3) CPP main energy meter reading record 4) Energy Managemen System data </t>
    </r>
    <r>
      <rPr>
        <sz val="9"/>
        <rFont val="Calibri"/>
        <family val="2"/>
      </rPr>
      <t>5) annual Fuel consumption report</t>
    </r>
  </si>
  <si>
    <t>1.Plant Design document from OEM</t>
  </si>
  <si>
    <t>1)  Daily Generation Report 2) Monthly Generation Report 3) Shift Report and Register 4) Unit Log book 5) Coal Consumption records 6) Stores Stock Register 7)Purchase Order 8) SAP Entry in PP/SD mosule</t>
  </si>
  <si>
    <t>1) Generator Energy Meter (Sealed) 2) Energy Management System 3) Weigh feeder 4) Bunker load Cells 5) Fuel GCV test report (Internal and External)</t>
  </si>
  <si>
    <t>1) Daily Generation Report 2) Monthly Generation Report 3) Shift Report and Register</t>
  </si>
  <si>
    <t>1) Energy Meter (Sealed) 2) Energy Management System</t>
  </si>
  <si>
    <t xml:space="preserve">1) Daily Generation Report 2) Monthly Generation Report 3) Shift Report and Register 4) Generation Schedule from Load Despatch Centre 5) External Breakdown Report 6) Fuel Unavailability document/record  from external agencies 7) Coal Linkage Document 8) Stores Stocks Register 9) SAP Entry in PP/SD/PM Module 10) Stocks duration report 11) Log Book </t>
  </si>
  <si>
    <t>Please provide unit wise Average Operating Load (MW) and operation hours (Hours) due to Coal Unavailability, Scheduling, backing down, any other external factor for baseline year and Assessment year</t>
  </si>
  <si>
    <t>Formula Protected ( Total station Average Operating Load (MW) and operation hours (Hours) due to Coal Unavailability, Scheduling, backing down, any other external factor for baseline year and Assessment year for Baseline Year (2007-10) and Assesment year )</t>
  </si>
  <si>
    <t>Please provide unit wise operation hours (Hours) caused by Forced Outage/ Unavailability, Planned Maintenance Outage/ Planned Unavailability and Average Operating Load (MW) and with Operating hours due to Internal factor for baseline year and Assessment year</t>
  </si>
  <si>
    <t>Formula Protected ( unit wise operation hours (Hours) caused by Forced Outage/ Unavailability, Planned Maintenance Outage/ Planned Unavailability and Average Operating Load (MW) and with Operating hours due to Internal factor for baseline year and Assessment year)</t>
  </si>
  <si>
    <t xml:space="preserve">Please provide unit wise ultimate analysis (Volatile Matter, Total Moisture,  Ash) and proximate analysis (Hydrogen, Sulphur, Nitrogen) of fuel used </t>
  </si>
  <si>
    <t>Continuous, Daily, Monthly</t>
  </si>
  <si>
    <t xml:space="preserve">1) Daily Generation Report 2) Monthly Generation Report 3) Shift Report and Register 4) Generation Schedule from Load Despatch Centre 5) External Breakdown Report 6) Fuel Unavailability document/record  from external agencies 7) Coal Linkage Document 8) Log Book </t>
  </si>
  <si>
    <t>1) Purchase order 2) Rail Racks details 3) Weighing Document 4) Shift Register 5) Shift Reports 6) Energy Meter Readings 7) Energy Management System</t>
  </si>
  <si>
    <t>1) Shift Register 2) Shift Reports 3) Energy Meter Readings 4) Energy Management System 5) Breakdown reports (Internal and External)</t>
  </si>
  <si>
    <t xml:space="preserve">1) Daily Internal Report from Lab on Fuel Proximate Analysis performed on each lot. 2) Test Certificate from Government Accredited lab. (Plant to maintain minimum 1 sample test in a quarter for Proximate and Ultimate Analysis i.e. 4 test certificates in a year for each soild fuel  3) Purchase Order, where guaranteed GCV range is mentioned </t>
  </si>
  <si>
    <t>1) internal test report 2) Callibration report of measuring equipment 3) Lab register 4) Lab analysis prcedure documents 5) Sampling methodology document</t>
  </si>
  <si>
    <t>Please provide unit wise Design capacity of CPP , boiler efficency,  Turbine Heat Rate as provided by Original Equipment Manaufacturer (OEM) and R2, Costant 1, Constant 2 and Constant 3 from OEM curve or HBD data curve equation and Trubine Heat Rate kcal/kwh from HBD curve or Load Vs Heat Rate curve (at 100% Load)</t>
  </si>
  <si>
    <t>1. OEM Curves and docuemts/ COD documents 2  PG Test Report 3. HMB diagram at different load (Minimum 5-7 nos of  (x,y) co-ordinates to plot as curve 4. Design Boiler Efficiency Document from Original Equipment Manufacturer (OEM) 5. Design  Coal Analysis Document as per OEM</t>
  </si>
  <si>
    <t>Sum of three years 2012-15 for Assessment year data entry</t>
  </si>
  <si>
    <r>
      <t>Please provide Pressure of Low Temperature Digestion Units in kg/cm</t>
    </r>
    <r>
      <rPr>
        <vertAlign val="superscript"/>
        <sz val="9"/>
        <rFont val="Calibri"/>
        <family val="2"/>
      </rPr>
      <t>2</t>
    </r>
  </si>
  <si>
    <r>
      <t xml:space="preserve">Please provide calcination Temperature in </t>
    </r>
    <r>
      <rPr>
        <vertAlign val="superscript"/>
        <sz val="9"/>
        <rFont val="Calibri"/>
        <family val="2"/>
      </rPr>
      <t>o</t>
    </r>
    <r>
      <rPr>
        <sz val="9"/>
        <rFont val="Calibri"/>
        <family val="2"/>
      </rPr>
      <t>C</t>
    </r>
  </si>
  <si>
    <r>
      <rPr>
        <b/>
        <sz val="9"/>
        <rFont val="Calibri"/>
        <family val="2"/>
      </rPr>
      <t xml:space="preserve">External Factor: </t>
    </r>
    <r>
      <rPr>
        <sz val="9"/>
        <rFont val="Calibri"/>
        <family val="2"/>
      </rPr>
      <t>Market Demand, Grid Failure (Where CPP is not Sync with Grid), Raw material unavailability, Natural Disaster, Rioting or Social unrest, Major change in government policy hampering plant's process system, Any unforeseen circumstances not controlled by plant management</t>
    </r>
  </si>
  <si>
    <r>
      <t xml:space="preserve">Please provide the annual average of Feed water Temperature in </t>
    </r>
    <r>
      <rPr>
        <vertAlign val="superscript"/>
        <sz val="9"/>
        <rFont val="Calibri"/>
        <family val="2"/>
      </rPr>
      <t>o</t>
    </r>
    <r>
      <rPr>
        <sz val="9"/>
        <rFont val="Calibri"/>
        <family val="2"/>
      </rPr>
      <t>C</t>
    </r>
  </si>
  <si>
    <r>
      <t>Please provide annual average Super Heated Steam outlet Pressure (Operating) in kg/cm</t>
    </r>
    <r>
      <rPr>
        <vertAlign val="superscript"/>
        <sz val="9"/>
        <rFont val="Calibri"/>
        <family val="2"/>
      </rPr>
      <t>2</t>
    </r>
  </si>
  <si>
    <r>
      <t xml:space="preserve">Please provide annual average Super Heated Steam outlet Temperature (Operating) in </t>
    </r>
    <r>
      <rPr>
        <vertAlign val="superscript"/>
        <sz val="9"/>
        <rFont val="Calibri"/>
        <family val="2"/>
      </rPr>
      <t>o</t>
    </r>
    <r>
      <rPr>
        <sz val="9"/>
        <rFont val="Calibri"/>
        <family val="2"/>
      </rPr>
      <t>C</t>
    </r>
  </si>
  <si>
    <r>
      <t>Please provide gross unit generation of all the Units in Lakh kWh</t>
    </r>
    <r>
      <rPr>
        <sz val="9"/>
        <rFont val="Calibri"/>
        <family val="2"/>
      </rPr>
      <t xml:space="preserve"> </t>
    </r>
  </si>
  <si>
    <r>
      <t xml:space="preserve">Please provide auxiliary power consumption (APC) in % </t>
    </r>
    <r>
      <rPr>
        <b/>
        <sz val="9"/>
        <rFont val="Calibri"/>
        <family val="2"/>
      </rPr>
      <t>in Sheet! Form Sa1 CPP</t>
    </r>
  </si>
  <si>
    <r>
      <t xml:space="preserve">Please provide Design Heat Rate of all the Units in kcal/kWh </t>
    </r>
    <r>
      <rPr>
        <b/>
        <sz val="9"/>
        <rFont val="Calibri"/>
        <family val="2"/>
      </rPr>
      <t>in Sheet! Form Sa1 CPP.</t>
    </r>
  </si>
  <si>
    <r>
      <t xml:space="preserve">Please provide the operating  heat rate in kcal/kWh </t>
    </r>
    <r>
      <rPr>
        <b/>
        <sz val="9"/>
        <rFont val="Calibri"/>
        <family val="2"/>
      </rPr>
      <t>in Sheet! Form Sa1 CPP</t>
    </r>
  </si>
  <si>
    <r>
      <t>INSTRUCTION FOR FILLING UP THE FORM-Sa</t>
    </r>
    <r>
      <rPr>
        <b/>
        <vertAlign val="subscript"/>
        <sz val="9"/>
        <rFont val="Cambria"/>
        <family val="1"/>
      </rPr>
      <t>1</t>
    </r>
    <r>
      <rPr>
        <b/>
        <sz val="9"/>
        <rFont val="Cambria"/>
        <family val="1"/>
      </rPr>
      <t xml:space="preserve"> CPP  (Detail of production and Energy Consumption)</t>
    </r>
  </si>
  <si>
    <t xml:space="preserve">Notified Specific Energy Consumption </t>
  </si>
  <si>
    <t>Baseline Normalisation</t>
  </si>
  <si>
    <t>Signature of Energy Manager</t>
  </si>
  <si>
    <t xml:space="preserve">Name </t>
  </si>
  <si>
    <t>LP Steam Energy</t>
  </si>
  <si>
    <t>HP Steam Energy</t>
  </si>
  <si>
    <t>Please provide the LP/HP Steam energy in kcal/kg</t>
  </si>
  <si>
    <t>Enthalpy/Boiler Efficiency</t>
  </si>
  <si>
    <t xml:space="preserve">1) Boiler Efficiecny calculation </t>
  </si>
  <si>
    <t>Location of sampling and Fuel consumption for AS FIRED Fuel analysis: After the Mill</t>
  </si>
  <si>
    <t>1) Daily Internal Report from Lab on Fuel Proximate Analysis performed on each lot. 2) Test Certificate from Government Accredited lab. (Plant to maintain minimum 1 sample test in a quarter for Proximate and Ultimate Analysis i.e. 4 test certificates in a year for each fuel in case of CPP Fuel, for Process Fuel 1 sample test in a quarter for Proximate Analysis)  3) Purchase Order, where guaranteed GCV range is mentioned</t>
  </si>
  <si>
    <t>1) Lab Register on Fuel Testing for Proximate Analysis 2) Callibration Record of instrument used for testing  3) Lab register 4) Lab analysis prcedure documents 5) Sampling methodology document</t>
  </si>
  <si>
    <t xml:space="preserve">1) Weigh Feeder 2) Weigh Bridge </t>
  </si>
  <si>
    <t>1) Log Sheet 2) CCR SCADA Report/ Ternds 3) DPR 4) MPR 5) SAP Entry in PP/SD module 6) Shift Register 7) Log Book</t>
  </si>
  <si>
    <t>1) Calculation Sheet</t>
  </si>
  <si>
    <t>1) Test Report 2) Lab Register 3) Callibration Record of the instrument used for testing</t>
  </si>
  <si>
    <t xml:space="preserve">Biomass/ Alternate Fuel availability </t>
  </si>
  <si>
    <r>
      <t>Form- Sa</t>
    </r>
    <r>
      <rPr>
        <b/>
        <vertAlign val="subscript"/>
        <sz val="20"/>
        <color indexed="9"/>
        <rFont val="Cambria"/>
        <family val="1"/>
      </rPr>
      <t>1</t>
    </r>
    <r>
      <rPr>
        <b/>
        <sz val="20"/>
        <color indexed="9"/>
        <rFont val="Cambria"/>
        <family val="1"/>
      </rPr>
      <t xml:space="preserve"> Captive Power Plant Details</t>
    </r>
  </si>
  <si>
    <t xml:space="preserve">I/we undertake that the information supplied in the Form 1 and pro- forma is accurate to the best of my knowledge and the data furnished in Form 1 has been adhered  to the data given in the concerned pro forma. </t>
  </si>
  <si>
    <t>Authorised Signatory and Seal</t>
  </si>
  <si>
    <t>Name of the Designated Consumer:</t>
  </si>
  <si>
    <t>Name of Authorised Signatory</t>
  </si>
  <si>
    <r>
      <t>INSTRUCTION FOR FILLING UP THE FORM-Sa</t>
    </r>
    <r>
      <rPr>
        <b/>
        <vertAlign val="subscript"/>
        <sz val="18"/>
        <color indexed="9"/>
        <rFont val="Calibri"/>
        <family val="2"/>
      </rPr>
      <t>1</t>
    </r>
    <r>
      <rPr>
        <b/>
        <sz val="18"/>
        <color indexed="9"/>
        <rFont val="Calibri"/>
        <family val="2"/>
      </rPr>
      <t xml:space="preserve"> (Detail of production and Energy Consumption)</t>
    </r>
  </si>
  <si>
    <t>1) Daily Generation Report 2) Monthly Generation Report 3) DCS/SCADA Records</t>
  </si>
  <si>
    <t>1) Steam Table</t>
  </si>
  <si>
    <t>1) Makeup water Reading 2) Field Steam Flow meter reading</t>
  </si>
  <si>
    <t>{(E.1)+(E.2)+(E.3)+(E.4)+(E.5)+(E.6)+(E.7)+(E.8)-(E.2)</t>
  </si>
  <si>
    <t>Design doc of GAMI</t>
  </si>
  <si>
    <t>SAP</t>
  </si>
  <si>
    <t>Pot MIS</t>
  </si>
  <si>
    <t>Rectifier MIS</t>
  </si>
  <si>
    <t>calculated,Rectifier MIS</t>
  </si>
  <si>
    <t>calculated</t>
  </si>
  <si>
    <t>Outage Report</t>
  </si>
  <si>
    <t>Deepak prasad, COO-Metal</t>
  </si>
  <si>
    <t>I  Ramesh Chandra Patro solemnly declare that to the best of my knowledge the information given in the above Form I there to is correct and complete. I also declare that the information provided for Normalisation is limited to external factors only.</t>
  </si>
  <si>
    <t xml:space="preserve">Baseline/Previous Year </t>
  </si>
  <si>
    <t>Assesment year/ Current Year</t>
  </si>
  <si>
    <t xml:space="preserve">Baseline/ Previous Year (FY )  </t>
  </si>
  <si>
    <t>FY: 2021-22</t>
  </si>
  <si>
    <t>Current/Asssesment/Target Year</t>
  </si>
  <si>
    <t>FY: 2022-23</t>
  </si>
  <si>
    <t xml:space="preserve">Assesment 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</si>
</sst>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
    <numFmt numFmtId="165" formatCode="0.0"/>
    <numFmt numFmtId="166" formatCode="0.0000"/>
    <numFmt numFmtId="167" formatCode="0.0000000"/>
    <numFmt numFmtId="168" formatCode="0.00000000"/>
    <numFmt numFmtId="169" formatCode="0.00000"/>
    <numFmt numFmtId="170" formatCode="0.000000000"/>
  </numFmts>
  <fonts count="109" x14ac:knownFonts="1">
    <font>
      <sz val="11"/>
      <color theme="1"/>
      <name val="Calibri"/>
      <family val="2"/>
      <scheme val="minor"/>
    </font>
    <font>
      <b/>
      <sz val="18"/>
      <name val="Cambria"/>
      <family val="1"/>
    </font>
    <font>
      <b/>
      <sz val="11"/>
      <name val="Cambria"/>
      <family val="1"/>
    </font>
    <font>
      <sz val="11"/>
      <name val="Cambria"/>
      <family val="1"/>
    </font>
    <font>
      <sz val="11"/>
      <color indexed="8"/>
      <name val="Cambria"/>
      <family val="1"/>
    </font>
    <font>
      <sz val="8"/>
      <color indexed="81"/>
      <name val="Tahoma"/>
      <family val="2"/>
    </font>
    <font>
      <b/>
      <sz val="8"/>
      <color indexed="81"/>
      <name val="Tahoma"/>
      <family val="2"/>
    </font>
    <font>
      <b/>
      <sz val="26"/>
      <color indexed="9"/>
      <name val="Cambria"/>
      <family val="1"/>
    </font>
    <font>
      <b/>
      <sz val="16"/>
      <color indexed="9"/>
      <name val="Palatino Linotype"/>
      <family val="1"/>
    </font>
    <font>
      <b/>
      <vertAlign val="subscript"/>
      <sz val="16"/>
      <color indexed="9"/>
      <name val="Palatino Linotype"/>
      <family val="1"/>
    </font>
    <font>
      <b/>
      <sz val="18"/>
      <color indexed="9"/>
      <name val="Cambria"/>
      <family val="1"/>
    </font>
    <font>
      <b/>
      <vertAlign val="subscript"/>
      <sz val="18"/>
      <color indexed="9"/>
      <name val="Cambria"/>
      <family val="1"/>
    </font>
    <font>
      <b/>
      <vertAlign val="subscript"/>
      <sz val="26"/>
      <color indexed="9"/>
      <name val="Cambria"/>
      <family val="1"/>
    </font>
    <font>
      <b/>
      <sz val="12"/>
      <name val="Cambria"/>
      <family val="1"/>
    </font>
    <font>
      <b/>
      <sz val="11"/>
      <color indexed="8"/>
      <name val="Cambria"/>
      <family val="1"/>
    </font>
    <font>
      <vertAlign val="subscript"/>
      <sz val="11"/>
      <color indexed="8"/>
      <name val="Cambria"/>
      <family val="1"/>
    </font>
    <font>
      <sz val="9"/>
      <name val="Calibri"/>
      <family val="2"/>
    </font>
    <font>
      <sz val="11"/>
      <color indexed="8"/>
      <name val="Calibri"/>
      <family val="2"/>
    </font>
    <font>
      <vertAlign val="superscript"/>
      <sz val="11"/>
      <color indexed="8"/>
      <name val="Cambria"/>
      <family val="1"/>
    </font>
    <font>
      <b/>
      <vertAlign val="subscript"/>
      <sz val="20"/>
      <color indexed="9"/>
      <name val="Calibri"/>
      <family val="2"/>
    </font>
    <font>
      <b/>
      <sz val="20"/>
      <color indexed="9"/>
      <name val="Calibri"/>
      <family val="2"/>
    </font>
    <font>
      <b/>
      <sz val="9"/>
      <name val="Calibri"/>
      <family val="2"/>
    </font>
    <font>
      <vertAlign val="superscript"/>
      <sz val="9"/>
      <name val="Calibri"/>
      <family val="2"/>
    </font>
    <font>
      <b/>
      <sz val="9"/>
      <name val="Cambria"/>
      <family val="1"/>
    </font>
    <font>
      <b/>
      <vertAlign val="subscript"/>
      <sz val="9"/>
      <name val="Cambria"/>
      <family val="1"/>
    </font>
    <font>
      <sz val="9"/>
      <name val="Cambria"/>
      <family val="1"/>
    </font>
    <font>
      <b/>
      <vertAlign val="subscript"/>
      <sz val="20"/>
      <color indexed="9"/>
      <name val="Cambria"/>
      <family val="1"/>
    </font>
    <font>
      <b/>
      <sz val="20"/>
      <color indexed="9"/>
      <name val="Cambria"/>
      <family val="1"/>
    </font>
    <font>
      <b/>
      <vertAlign val="subscript"/>
      <sz val="18"/>
      <color indexed="9"/>
      <name val="Calibri"/>
      <family val="2"/>
    </font>
    <font>
      <b/>
      <sz val="18"/>
      <color indexed="9"/>
      <name val="Calibri"/>
      <family val="2"/>
    </font>
    <font>
      <sz val="10"/>
      <name val="Trebuchet MS"/>
      <family val="2"/>
    </font>
    <font>
      <b/>
      <sz val="9"/>
      <color indexed="81"/>
      <name val="Tahoma"/>
      <family val="2"/>
    </font>
    <font>
      <sz val="9"/>
      <color indexed="81"/>
      <name val="Tahoma"/>
      <family val="2"/>
    </font>
    <font>
      <sz val="11"/>
      <color theme="1"/>
      <name val="Calibri"/>
      <family val="2"/>
      <scheme val="minor"/>
    </font>
    <font>
      <b/>
      <sz val="11"/>
      <color theme="1"/>
      <name val="Calibri"/>
      <family val="2"/>
      <scheme val="minor"/>
    </font>
    <font>
      <sz val="11"/>
      <color theme="1"/>
      <name val="Cambria"/>
      <family val="1"/>
      <scheme val="major"/>
    </font>
    <font>
      <sz val="12"/>
      <color theme="1"/>
      <name val="Cambria"/>
      <family val="1"/>
      <scheme val="major"/>
    </font>
    <font>
      <b/>
      <sz val="12"/>
      <color rgb="FF000000"/>
      <name val="Cambria"/>
      <family val="1"/>
    </font>
    <font>
      <sz val="11"/>
      <color rgb="FF000000"/>
      <name val="Cambria"/>
      <family val="1"/>
    </font>
    <font>
      <sz val="12"/>
      <name val="Cambria"/>
      <family val="1"/>
      <scheme val="major"/>
    </font>
    <font>
      <b/>
      <sz val="11"/>
      <color rgb="FF000000"/>
      <name val="Cambria"/>
      <family val="1"/>
    </font>
    <font>
      <sz val="11"/>
      <color theme="1"/>
      <name val="Cambria"/>
      <family val="1"/>
    </font>
    <font>
      <b/>
      <sz val="11"/>
      <color theme="1"/>
      <name val="Cambria"/>
      <family val="1"/>
      <scheme val="major"/>
    </font>
    <font>
      <sz val="11"/>
      <color rgb="FF000000"/>
      <name val="Cambria"/>
      <family val="1"/>
      <scheme val="major"/>
    </font>
    <font>
      <sz val="11"/>
      <color theme="1"/>
      <name val="Palatino Linotype"/>
      <family val="1"/>
    </font>
    <font>
      <b/>
      <sz val="11"/>
      <color theme="1"/>
      <name val="Palatino Linotype"/>
      <family val="1"/>
    </font>
    <font>
      <sz val="18"/>
      <color theme="1"/>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b/>
      <i/>
      <sz val="11"/>
      <color theme="1"/>
      <name val="Calibri"/>
      <family val="2"/>
      <scheme val="minor"/>
    </font>
    <font>
      <b/>
      <i/>
      <sz val="11"/>
      <color rgb="FF000000"/>
      <name val="Calibri"/>
      <family val="2"/>
      <scheme val="minor"/>
    </font>
    <font>
      <b/>
      <sz val="9"/>
      <color theme="1"/>
      <name val="Palatino Linotype"/>
      <family val="1"/>
    </font>
    <font>
      <sz val="10"/>
      <color theme="1"/>
      <name val="Palatino Linotype"/>
      <family val="1"/>
    </font>
    <font>
      <b/>
      <sz val="10"/>
      <color theme="1"/>
      <name val="Palatino Linotype"/>
      <family val="1"/>
    </font>
    <font>
      <sz val="14"/>
      <color theme="1"/>
      <name val="Cambria"/>
      <family val="1"/>
      <scheme val="major"/>
    </font>
    <font>
      <b/>
      <sz val="14"/>
      <color theme="1"/>
      <name val="Calibri"/>
      <family val="2"/>
      <scheme val="minor"/>
    </font>
    <font>
      <b/>
      <sz val="11"/>
      <color rgb="FFFF0000"/>
      <name val="Calibri"/>
      <family val="2"/>
      <scheme val="minor"/>
    </font>
    <font>
      <b/>
      <sz val="11"/>
      <name val="Calibri"/>
      <family val="2"/>
      <scheme val="minor"/>
    </font>
    <font>
      <sz val="9"/>
      <color theme="1"/>
      <name val="Calibri"/>
      <family val="2"/>
      <scheme val="minor"/>
    </font>
    <font>
      <b/>
      <i/>
      <sz val="11"/>
      <color theme="1"/>
      <name val="Cambria"/>
      <family val="1"/>
      <scheme val="major"/>
    </font>
    <font>
      <b/>
      <sz val="11"/>
      <color theme="1"/>
      <name val="Cambria"/>
      <family val="1"/>
    </font>
    <font>
      <b/>
      <sz val="12"/>
      <color theme="1"/>
      <name val="Cambria"/>
      <family val="1"/>
      <scheme val="major"/>
    </font>
    <font>
      <sz val="12"/>
      <color theme="1"/>
      <name val="Cambria"/>
      <family val="1"/>
    </font>
    <font>
      <b/>
      <sz val="12"/>
      <name val="Cambria"/>
      <family val="1"/>
      <scheme val="major"/>
    </font>
    <font>
      <i/>
      <sz val="11"/>
      <color theme="1"/>
      <name val="Cambria"/>
      <family val="1"/>
      <scheme val="major"/>
    </font>
    <font>
      <sz val="11"/>
      <color rgb="FF000000"/>
      <name val="Palatino Linotype"/>
      <family val="1"/>
    </font>
    <font>
      <b/>
      <sz val="11"/>
      <color rgb="FF000000"/>
      <name val="Palatino Linotype"/>
      <family val="1"/>
    </font>
    <font>
      <b/>
      <sz val="10"/>
      <color theme="1"/>
      <name val="Cambria"/>
      <family val="1"/>
      <scheme val="major"/>
    </font>
    <font>
      <sz val="11"/>
      <color theme="1"/>
      <name val="Century Gothic"/>
      <family val="2"/>
    </font>
    <font>
      <b/>
      <sz val="11"/>
      <color theme="1"/>
      <name val="Century Gothic"/>
      <family val="2"/>
    </font>
    <font>
      <sz val="10"/>
      <color theme="1"/>
      <name val="Calibri"/>
      <family val="2"/>
      <scheme val="minor"/>
    </font>
    <font>
      <sz val="11"/>
      <color theme="1"/>
      <name val="Calibri"/>
      <family val="2"/>
    </font>
    <font>
      <sz val="11"/>
      <color indexed="8"/>
      <name val="Cambria"/>
      <family val="1"/>
      <scheme val="major"/>
    </font>
    <font>
      <b/>
      <sz val="11"/>
      <color indexed="8"/>
      <name val="Cambria"/>
      <family val="1"/>
      <scheme val="major"/>
    </font>
    <font>
      <b/>
      <sz val="20"/>
      <color theme="1"/>
      <name val="Calibri"/>
      <family val="2"/>
      <scheme val="minor"/>
    </font>
    <font>
      <b/>
      <sz val="12"/>
      <color indexed="8"/>
      <name val="Cambria"/>
      <family val="1"/>
      <scheme val="major"/>
    </font>
    <font>
      <b/>
      <sz val="11"/>
      <name val="Cambria"/>
      <family val="1"/>
      <scheme val="major"/>
    </font>
    <font>
      <sz val="12"/>
      <color theme="1"/>
      <name val="Calibri"/>
      <family val="2"/>
      <scheme val="minor"/>
    </font>
    <font>
      <sz val="12"/>
      <color rgb="FF000000"/>
      <name val="Cambria"/>
      <family val="1"/>
    </font>
    <font>
      <sz val="10"/>
      <color theme="1"/>
      <name val="Cambria"/>
      <family val="1"/>
      <scheme val="major"/>
    </font>
    <font>
      <b/>
      <sz val="12"/>
      <color rgb="FF000000"/>
      <name val="Cambria"/>
      <family val="1"/>
      <scheme val="major"/>
    </font>
    <font>
      <b/>
      <sz val="11"/>
      <color rgb="FF000000"/>
      <name val="Cambria"/>
      <family val="1"/>
      <scheme val="major"/>
    </font>
    <font>
      <b/>
      <sz val="10"/>
      <color rgb="FF000000"/>
      <name val="Cambria"/>
      <family val="1"/>
      <scheme val="major"/>
    </font>
    <font>
      <sz val="9"/>
      <name val="Calibri"/>
      <family val="2"/>
      <scheme val="minor"/>
    </font>
    <font>
      <sz val="9"/>
      <color theme="1"/>
      <name val="Cambria"/>
      <family val="1"/>
      <scheme val="major"/>
    </font>
    <font>
      <b/>
      <sz val="9"/>
      <name val="Calibri"/>
      <family val="2"/>
      <scheme val="minor"/>
    </font>
    <font>
      <sz val="9"/>
      <name val="Cambria"/>
      <family val="1"/>
      <scheme val="major"/>
    </font>
    <font>
      <b/>
      <sz val="9"/>
      <name val="Cambria"/>
      <family val="1"/>
      <scheme val="major"/>
    </font>
    <font>
      <b/>
      <i/>
      <sz val="9"/>
      <name val="Calibri"/>
      <family val="2"/>
      <scheme val="minor"/>
    </font>
    <font>
      <sz val="11"/>
      <name val="Cambria"/>
      <family val="1"/>
      <scheme val="major"/>
    </font>
    <font>
      <b/>
      <sz val="8"/>
      <name val="Calibri"/>
      <family val="2"/>
      <scheme val="minor"/>
    </font>
    <font>
      <sz val="11"/>
      <color rgb="FF00B050"/>
      <name val="Cambria"/>
      <family val="1"/>
      <scheme val="major"/>
    </font>
    <font>
      <sz val="9"/>
      <color rgb="FF333333"/>
      <name val="Segoe UI"/>
      <family val="2"/>
    </font>
    <font>
      <b/>
      <sz val="18"/>
      <color theme="0"/>
      <name val="Calibri"/>
      <family val="2"/>
      <scheme val="minor"/>
    </font>
    <font>
      <b/>
      <sz val="16"/>
      <color theme="0"/>
      <name val="Palatino Linotype"/>
      <family val="1"/>
    </font>
    <font>
      <b/>
      <sz val="18"/>
      <color rgb="FF000000"/>
      <name val="Palatino Linotype"/>
      <family val="1"/>
    </font>
    <font>
      <b/>
      <sz val="20"/>
      <color theme="0"/>
      <name val="Calibri"/>
      <family val="2"/>
      <scheme val="minor"/>
    </font>
    <font>
      <b/>
      <sz val="20"/>
      <color theme="1"/>
      <name val="Cambria"/>
      <family val="1"/>
      <scheme val="major"/>
    </font>
    <font>
      <b/>
      <sz val="26"/>
      <color theme="0"/>
      <name val="Cambria"/>
      <family val="1"/>
      <scheme val="major"/>
    </font>
    <font>
      <sz val="16"/>
      <color theme="0"/>
      <name val="Cambria"/>
      <family val="1"/>
      <scheme val="major"/>
    </font>
    <font>
      <b/>
      <sz val="20"/>
      <color theme="0"/>
      <name val="Cambria"/>
      <family val="1"/>
      <scheme val="major"/>
    </font>
    <font>
      <b/>
      <sz val="18"/>
      <color theme="0"/>
      <name val="Cambria"/>
      <family val="1"/>
      <scheme val="major"/>
    </font>
    <font>
      <sz val="18"/>
      <color theme="0"/>
      <name val="Cambria"/>
      <family val="1"/>
      <scheme val="major"/>
    </font>
    <font>
      <sz val="18"/>
      <color theme="0"/>
      <name val="Calibri"/>
      <family val="2"/>
      <scheme val="minor"/>
    </font>
    <font>
      <sz val="14"/>
      <color theme="1"/>
      <name val="Calibri"/>
      <family val="2"/>
      <scheme val="minor"/>
    </font>
    <font>
      <sz val="20"/>
      <color theme="0"/>
      <name val="Calibri"/>
      <family val="2"/>
      <scheme val="minor"/>
    </font>
    <font>
      <b/>
      <sz val="18"/>
      <color theme="0"/>
      <name val="Century Gothic"/>
      <family val="2"/>
    </font>
    <font>
      <sz val="11"/>
      <color rgb="FF000000"/>
      <name val="Calibri"/>
      <family val="2"/>
    </font>
  </fonts>
  <fills count="25">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FFFFFF"/>
        <bgColor rgb="FF000000"/>
      </patternFill>
    </fill>
    <fill>
      <patternFill patternType="solid">
        <fgColor theme="4" tint="0.79998168889431442"/>
        <bgColor indexed="64"/>
      </patternFill>
    </fill>
    <fill>
      <patternFill patternType="solid">
        <fgColor rgb="FF0070C0"/>
        <bgColor indexed="64"/>
      </patternFill>
    </fill>
    <fill>
      <patternFill patternType="solid">
        <fgColor rgb="FFFF99CC"/>
        <bgColor indexed="64"/>
      </patternFill>
    </fill>
    <fill>
      <patternFill patternType="solid">
        <fgColor theme="3" tint="0.59999389629810485"/>
        <bgColor indexed="64"/>
      </patternFill>
    </fill>
    <fill>
      <patternFill patternType="solid">
        <fgColor theme="8"/>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2F2F2"/>
        <bgColor indexed="64"/>
      </patternFill>
    </fill>
    <fill>
      <patternFill patternType="solid">
        <fgColor theme="0" tint="-0.249977111117893"/>
        <bgColor indexed="64"/>
      </patternFill>
    </fill>
    <fill>
      <patternFill patternType="solid">
        <fgColor rgb="FFFFFF00"/>
        <bgColor indexed="64"/>
      </patternFill>
    </fill>
    <fill>
      <patternFill patternType="solid">
        <fgColor rgb="FF002060"/>
        <bgColor rgb="FF000000"/>
      </patternFill>
    </fill>
    <fill>
      <patternFill patternType="solid">
        <fgColor rgb="FF002060"/>
        <bgColor indexed="64"/>
      </patternFill>
    </fill>
    <fill>
      <patternFill patternType="solid">
        <fgColor rgb="FFFFFFFF"/>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s>
  <cellStyleXfs count="2">
    <xf numFmtId="0" fontId="0" fillId="0" borderId="0"/>
    <xf numFmtId="9" fontId="33" fillId="0" borderId="0" applyFont="0" applyFill="0" applyBorder="0" applyAlignment="0" applyProtection="0"/>
  </cellStyleXfs>
  <cellXfs count="1305">
    <xf numFmtId="0" fontId="0" fillId="0" borderId="0" xfId="0"/>
    <xf numFmtId="0" fontId="35" fillId="0" borderId="0" xfId="0" applyFont="1"/>
    <xf numFmtId="0" fontId="0" fillId="0" borderId="1" xfId="0" applyBorder="1"/>
    <xf numFmtId="0" fontId="36" fillId="0" borderId="1" xfId="0" applyFont="1" applyBorder="1" applyAlignment="1">
      <alignment horizontal="left" vertical="center" wrapText="1"/>
    </xf>
    <xf numFmtId="0" fontId="35" fillId="0" borderId="1" xfId="0" applyFont="1" applyBorder="1" applyAlignment="1">
      <alignment horizontal="center" vertical="center"/>
    </xf>
    <xf numFmtId="0" fontId="35" fillId="0" borderId="0" xfId="0" applyFont="1" applyBorder="1"/>
    <xf numFmtId="0" fontId="37" fillId="0" borderId="1" xfId="0" applyFont="1" applyBorder="1" applyAlignment="1">
      <alignment horizontal="left" vertical="center" wrapText="1"/>
    </xf>
    <xf numFmtId="0" fontId="38" fillId="0" borderId="1" xfId="0" applyFont="1" applyBorder="1" applyAlignment="1">
      <alignment horizontal="left" vertical="center" wrapText="1"/>
    </xf>
    <xf numFmtId="0" fontId="0" fillId="0" borderId="0" xfId="0" applyAlignment="1">
      <alignment horizontal="center"/>
    </xf>
    <xf numFmtId="2" fontId="39" fillId="0" borderId="1" xfId="0" applyNumberFormat="1" applyFont="1" applyBorder="1" applyAlignment="1">
      <alignment horizontal="center" vertical="top"/>
    </xf>
    <xf numFmtId="0" fontId="0" fillId="0" borderId="1" xfId="0" applyBorder="1" applyAlignment="1">
      <alignment horizontal="center"/>
    </xf>
    <xf numFmtId="0" fontId="0" fillId="0" borderId="1" xfId="0" applyFill="1" applyBorder="1"/>
    <xf numFmtId="166" fontId="0" fillId="0" borderId="1" xfId="0" applyNumberFormat="1" applyBorder="1" applyAlignment="1">
      <alignment horizontal="center"/>
    </xf>
    <xf numFmtId="164" fontId="0" fillId="0" borderId="1" xfId="0" applyNumberFormat="1" applyBorder="1" applyAlignment="1">
      <alignment horizontal="center"/>
    </xf>
    <xf numFmtId="0" fontId="0" fillId="4" borderId="1" xfId="0" applyFill="1" applyBorder="1" applyAlignment="1">
      <alignment horizontal="center" vertical="top"/>
    </xf>
    <xf numFmtId="0" fontId="0" fillId="4" borderId="1" xfId="0" applyFill="1" applyBorder="1" applyAlignment="1">
      <alignment vertical="top"/>
    </xf>
    <xf numFmtId="0" fontId="0" fillId="0" borderId="0" xfId="0" applyAlignment="1">
      <alignment vertical="top"/>
    </xf>
    <xf numFmtId="2" fontId="0" fillId="0" borderId="1" xfId="0" applyNumberFormat="1" applyBorder="1" applyAlignment="1">
      <alignment horizontal="center"/>
    </xf>
    <xf numFmtId="0" fontId="0" fillId="0" borderId="1" xfId="0" applyFill="1" applyBorder="1" applyAlignment="1">
      <alignment horizontal="center" vertical="top"/>
    </xf>
    <xf numFmtId="0" fontId="40" fillId="5" borderId="1" xfId="0" applyFont="1" applyFill="1" applyBorder="1" applyAlignment="1">
      <alignment horizontal="center" vertical="center" wrapText="1"/>
    </xf>
    <xf numFmtId="0" fontId="40" fillId="5" borderId="1" xfId="0" applyFont="1" applyFill="1" applyBorder="1" applyAlignment="1">
      <alignment horizontal="left" vertical="center" wrapText="1"/>
    </xf>
    <xf numFmtId="0" fontId="38" fillId="0" borderId="1" xfId="0" applyFont="1" applyBorder="1" applyAlignment="1">
      <alignment horizontal="center" vertical="center" wrapText="1"/>
    </xf>
    <xf numFmtId="1" fontId="38" fillId="0" borderId="1" xfId="0" applyNumberFormat="1" applyFont="1" applyBorder="1" applyAlignment="1">
      <alignment horizontal="center" vertical="center" wrapText="1"/>
    </xf>
    <xf numFmtId="1" fontId="40" fillId="5" borderId="1" xfId="0" applyNumberFormat="1" applyFont="1" applyFill="1" applyBorder="1" applyAlignment="1">
      <alignment horizontal="center" vertical="center" wrapText="1"/>
    </xf>
    <xf numFmtId="0" fontId="41" fillId="0" borderId="1" xfId="0" applyFont="1" applyBorder="1" applyAlignment="1">
      <alignment vertical="center" wrapText="1"/>
    </xf>
    <xf numFmtId="0" fontId="42" fillId="6" borderId="1" xfId="0" applyFont="1" applyFill="1" applyBorder="1" applyAlignment="1">
      <alignment horizontal="center" vertical="top" wrapText="1"/>
    </xf>
    <xf numFmtId="0" fontId="42" fillId="7" borderId="1" xfId="0" applyFont="1" applyFill="1" applyBorder="1" applyAlignment="1">
      <alignment horizontal="left" vertical="center"/>
    </xf>
    <xf numFmtId="0" fontId="42" fillId="0" borderId="1" xfId="0" applyFont="1" applyBorder="1" applyAlignment="1">
      <alignment horizontal="left" vertical="center"/>
    </xf>
    <xf numFmtId="2" fontId="42" fillId="7" borderId="1" xfId="0" applyNumberFormat="1" applyFont="1" applyFill="1" applyBorder="1" applyAlignment="1">
      <alignment horizontal="center" vertical="center"/>
    </xf>
    <xf numFmtId="0" fontId="35" fillId="0" borderId="1" xfId="0" applyFont="1" applyBorder="1" applyAlignment="1">
      <alignment horizontal="left" vertical="center"/>
    </xf>
    <xf numFmtId="0" fontId="43" fillId="0" borderId="1" xfId="0" applyFont="1" applyBorder="1" applyAlignment="1">
      <alignment vertical="center" wrapText="1"/>
    </xf>
    <xf numFmtId="2" fontId="35" fillId="0" borderId="1" xfId="0" applyNumberFormat="1" applyFont="1" applyBorder="1" applyAlignment="1">
      <alignment horizontal="center" vertical="center"/>
    </xf>
    <xf numFmtId="0" fontId="35" fillId="0" borderId="1" xfId="0" applyFont="1" applyBorder="1" applyAlignment="1">
      <alignment horizontal="left" vertical="center" wrapText="1"/>
    </xf>
    <xf numFmtId="0" fontId="42" fillId="7" borderId="1" xfId="0" applyFont="1" applyFill="1" applyBorder="1" applyAlignment="1">
      <alignment horizontal="left" vertical="center" wrapText="1"/>
    </xf>
    <xf numFmtId="0" fontId="42" fillId="0" borderId="1" xfId="0" applyFont="1" applyBorder="1" applyAlignment="1">
      <alignment horizontal="left" vertical="center" wrapText="1"/>
    </xf>
    <xf numFmtId="2" fontId="42" fillId="0" borderId="1" xfId="0" applyNumberFormat="1" applyFont="1" applyBorder="1" applyAlignment="1">
      <alignment horizontal="center" vertical="center"/>
    </xf>
    <xf numFmtId="2" fontId="35" fillId="0" borderId="1" xfId="1" applyNumberFormat="1" applyFont="1" applyBorder="1" applyAlignment="1">
      <alignment horizontal="center" vertical="center"/>
    </xf>
    <xf numFmtId="0" fontId="42" fillId="6" borderId="1" xfId="0" applyFont="1" applyFill="1" applyBorder="1" applyAlignment="1">
      <alignment horizontal="left" vertical="center" wrapText="1"/>
    </xf>
    <xf numFmtId="0" fontId="42" fillId="6" borderId="1" xfId="0" applyFont="1" applyFill="1" applyBorder="1" applyAlignment="1">
      <alignment horizontal="left" vertical="center"/>
    </xf>
    <xf numFmtId="2" fontId="42" fillId="6" borderId="1" xfId="0" applyNumberFormat="1" applyFont="1" applyFill="1" applyBorder="1" applyAlignment="1">
      <alignment horizontal="center" vertical="center"/>
    </xf>
    <xf numFmtId="0" fontId="35" fillId="0" borderId="0" xfId="0" applyFont="1" applyAlignment="1">
      <alignment vertical="center"/>
    </xf>
    <xf numFmtId="2" fontId="3" fillId="0" borderId="1" xfId="0" applyNumberFormat="1" applyFont="1" applyBorder="1" applyAlignment="1" applyProtection="1">
      <alignment horizontal="center" vertical="center" wrapText="1"/>
    </xf>
    <xf numFmtId="1" fontId="42" fillId="6" borderId="1" xfId="0" applyNumberFormat="1" applyFont="1" applyFill="1" applyBorder="1" applyAlignment="1">
      <alignment horizontal="center" vertical="center" wrapText="1"/>
    </xf>
    <xf numFmtId="2" fontId="42" fillId="6" borderId="1" xfId="0" applyNumberFormat="1" applyFont="1" applyFill="1" applyBorder="1" applyAlignment="1">
      <alignment horizontal="left" vertical="center" wrapText="1"/>
    </xf>
    <xf numFmtId="2" fontId="42" fillId="6" borderId="1" xfId="0" applyNumberFormat="1" applyFont="1" applyFill="1" applyBorder="1" applyAlignment="1">
      <alignment horizontal="center" vertical="center" wrapText="1"/>
    </xf>
    <xf numFmtId="2" fontId="39" fillId="0" borderId="1" xfId="0" applyNumberFormat="1" applyFont="1" applyBorder="1" applyAlignment="1">
      <alignment horizontal="center" vertical="top" wrapText="1"/>
    </xf>
    <xf numFmtId="2" fontId="3" fillId="0" borderId="1" xfId="0" applyNumberFormat="1" applyFont="1" applyFill="1" applyBorder="1" applyAlignment="1" applyProtection="1">
      <alignment horizontal="center" vertical="center" wrapText="1"/>
    </xf>
    <xf numFmtId="0" fontId="34"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2" fontId="2" fillId="0" borderId="1" xfId="0" applyNumberFormat="1" applyFont="1" applyBorder="1" applyAlignment="1" applyProtection="1">
      <alignment horizontal="center" vertical="center" wrapText="1"/>
    </xf>
    <xf numFmtId="0" fontId="34" fillId="4" borderId="1" xfId="0" applyFont="1" applyFill="1" applyBorder="1" applyAlignment="1">
      <alignment horizontal="center" vertical="center" wrapText="1"/>
    </xf>
    <xf numFmtId="0" fontId="0" fillId="0" borderId="1" xfId="0" applyFont="1" applyBorder="1" applyAlignment="1">
      <alignment horizontal="left" vertical="center" wrapText="1"/>
    </xf>
    <xf numFmtId="2" fontId="0" fillId="0" borderId="1" xfId="0" applyNumberFormat="1" applyFont="1" applyBorder="1" applyAlignment="1">
      <alignment horizontal="center" vertical="center" wrapText="1"/>
    </xf>
    <xf numFmtId="0" fontId="44" fillId="0" borderId="1" xfId="0" applyFont="1" applyFill="1" applyBorder="1" applyAlignment="1">
      <alignment vertical="center" wrapText="1"/>
    </xf>
    <xf numFmtId="0" fontId="45" fillId="0"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xf>
    <xf numFmtId="0" fontId="46" fillId="0" borderId="2" xfId="0" applyFont="1" applyBorder="1" applyAlignment="1"/>
    <xf numFmtId="0" fontId="0" fillId="4" borderId="1" xfId="0" applyFont="1" applyFill="1" applyBorder="1" applyAlignment="1">
      <alignment horizontal="center" vertical="center" wrapText="1" readingOrder="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wrapText="1" readingOrder="1"/>
    </xf>
    <xf numFmtId="0" fontId="0" fillId="0" borderId="1" xfId="0" applyFont="1" applyFill="1" applyBorder="1" applyAlignment="1">
      <alignment horizontal="center" vertical="center" wrapText="1" readingOrder="1"/>
    </xf>
    <xf numFmtId="0" fontId="47" fillId="0" borderId="1" xfId="0" applyFont="1" applyFill="1" applyBorder="1" applyAlignment="1">
      <alignment horizontal="left" vertical="center" wrapText="1" readingOrder="1"/>
    </xf>
    <xf numFmtId="2" fontId="0" fillId="0" borderId="1" xfId="0" applyNumberFormat="1" applyFont="1" applyFill="1" applyBorder="1" applyAlignment="1">
      <alignment horizontal="center" vertical="center" wrapText="1" readingOrder="1"/>
    </xf>
    <xf numFmtId="0" fontId="47" fillId="0" borderId="1" xfId="0" applyFont="1" applyFill="1" applyBorder="1" applyAlignment="1">
      <alignment horizontal="center" vertical="center" wrapText="1" readingOrder="1"/>
    </xf>
    <xf numFmtId="0" fontId="48" fillId="0" borderId="1" xfId="0" applyFont="1" applyFill="1" applyBorder="1" applyAlignment="1">
      <alignment horizontal="center" vertical="center" wrapText="1"/>
    </xf>
    <xf numFmtId="2" fontId="47" fillId="0" borderId="1" xfId="0" applyNumberFormat="1" applyFont="1" applyFill="1" applyBorder="1" applyAlignment="1">
      <alignment horizontal="center" vertical="center" wrapText="1" readingOrder="1"/>
    </xf>
    <xf numFmtId="2" fontId="0" fillId="0" borderId="1" xfId="0" applyNumberFormat="1" applyFont="1" applyBorder="1" applyAlignment="1">
      <alignment horizontal="center" vertical="center"/>
    </xf>
    <xf numFmtId="0" fontId="47" fillId="0" borderId="1" xfId="0" applyFont="1" applyFill="1" applyBorder="1" applyAlignment="1">
      <alignment horizontal="center" wrapText="1" readingOrder="1"/>
    </xf>
    <xf numFmtId="2" fontId="49" fillId="0" borderId="1" xfId="0" applyNumberFormat="1" applyFont="1" applyFill="1" applyBorder="1" applyAlignment="1">
      <alignment horizontal="center" vertical="center" wrapText="1" readingOrder="1"/>
    </xf>
    <xf numFmtId="0" fontId="50" fillId="0" borderId="1" xfId="0" applyFont="1" applyFill="1" applyBorder="1" applyAlignment="1">
      <alignment horizontal="center" vertical="center"/>
    </xf>
    <xf numFmtId="0" fontId="51" fillId="0" borderId="1" xfId="0" applyFont="1" applyFill="1" applyBorder="1" applyAlignment="1">
      <alignment horizontal="left" vertical="center" wrapText="1" readingOrder="1"/>
    </xf>
    <xf numFmtId="0" fontId="51" fillId="0" borderId="1" xfId="0" applyFont="1" applyFill="1" applyBorder="1" applyAlignment="1">
      <alignment horizontal="center" vertical="center" wrapText="1" readingOrder="1"/>
    </xf>
    <xf numFmtId="0" fontId="44" fillId="0" borderId="3" xfId="0" applyFont="1" applyBorder="1" applyAlignment="1">
      <alignment horizontal="center" vertical="center" wrapText="1"/>
    </xf>
    <xf numFmtId="2" fontId="39" fillId="0" borderId="1" xfId="0" applyNumberFormat="1" applyFont="1" applyBorder="1" applyAlignment="1">
      <alignment horizontal="center" vertical="center"/>
    </xf>
    <xf numFmtId="0" fontId="0" fillId="0" borderId="1" xfId="0" applyBorder="1" applyAlignment="1">
      <alignment horizontal="center" vertical="center"/>
    </xf>
    <xf numFmtId="2" fontId="50" fillId="0" borderId="1" xfId="0" applyNumberFormat="1" applyFont="1" applyBorder="1" applyAlignment="1">
      <alignment horizontal="center" vertical="center" wrapText="1"/>
    </xf>
    <xf numFmtId="0" fontId="42" fillId="0" borderId="0" xfId="0" applyFont="1" applyBorder="1"/>
    <xf numFmtId="0" fontId="35" fillId="0" borderId="0" xfId="0" applyFont="1" applyFill="1" applyBorder="1"/>
    <xf numFmtId="0" fontId="42" fillId="0" borderId="0" xfId="0" applyFont="1" applyFill="1" applyBorder="1"/>
    <xf numFmtId="0" fontId="34" fillId="4" borderId="1" xfId="0" applyFont="1" applyFill="1" applyBorder="1" applyAlignment="1">
      <alignment horizontal="center" vertical="top" wrapText="1"/>
    </xf>
    <xf numFmtId="0" fontId="34" fillId="4" borderId="1" xfId="0" applyFont="1" applyFill="1" applyBorder="1" applyAlignment="1">
      <alignment vertical="top" wrapText="1"/>
    </xf>
    <xf numFmtId="0" fontId="34" fillId="4" borderId="1" xfId="0" applyFont="1" applyFill="1" applyBorder="1" applyAlignment="1">
      <alignment vertical="top"/>
    </xf>
    <xf numFmtId="0" fontId="34" fillId="4" borderId="1" xfId="0" applyFont="1" applyFill="1" applyBorder="1" applyAlignment="1">
      <alignment horizontal="center" vertical="top"/>
    </xf>
    <xf numFmtId="0" fontId="0" fillId="4" borderId="1" xfId="0" applyFill="1" applyBorder="1" applyAlignment="1">
      <alignment horizontal="center"/>
    </xf>
    <xf numFmtId="0" fontId="0" fillId="4" borderId="1" xfId="0" applyFill="1" applyBorder="1" applyAlignment="1"/>
    <xf numFmtId="0" fontId="45" fillId="0" borderId="3" xfId="0" applyFont="1" applyBorder="1" applyAlignment="1">
      <alignment horizontal="center" vertical="center" wrapText="1"/>
    </xf>
    <xf numFmtId="0" fontId="45" fillId="0" borderId="1" xfId="0" applyFont="1" applyBorder="1" applyAlignment="1">
      <alignment horizontal="center" vertical="center" wrapText="1"/>
    </xf>
    <xf numFmtId="0" fontId="45" fillId="0" borderId="3" xfId="0" applyFont="1" applyFill="1" applyBorder="1" applyAlignment="1">
      <alignment horizontal="center" vertical="center" wrapText="1"/>
    </xf>
    <xf numFmtId="0" fontId="0" fillId="0" borderId="0" xfId="0" applyAlignment="1">
      <alignment vertical="center"/>
    </xf>
    <xf numFmtId="0" fontId="34" fillId="0" borderId="0" xfId="0" applyFont="1"/>
    <xf numFmtId="0" fontId="34" fillId="0" borderId="0" xfId="0" applyFont="1" applyAlignment="1">
      <alignment horizontal="center"/>
    </xf>
    <xf numFmtId="0" fontId="34" fillId="4" borderId="1" xfId="0" applyFont="1" applyFill="1" applyBorder="1" applyAlignment="1">
      <alignment horizontal="center"/>
    </xf>
    <xf numFmtId="0" fontId="45" fillId="4" borderId="1" xfId="0" applyFont="1" applyFill="1" applyBorder="1" applyAlignment="1">
      <alignment vertical="center" wrapText="1"/>
    </xf>
    <xf numFmtId="0" fontId="44" fillId="4" borderId="1" xfId="0" applyFont="1" applyFill="1" applyBorder="1" applyAlignment="1">
      <alignment horizontal="center" vertical="center" wrapText="1"/>
    </xf>
    <xf numFmtId="0" fontId="52" fillId="4" borderId="1" xfId="0" applyFont="1" applyFill="1" applyBorder="1" applyAlignment="1">
      <alignment horizontal="center" vertical="center" wrapText="1"/>
    </xf>
    <xf numFmtId="0" fontId="53" fillId="4" borderId="1"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0" fillId="0" borderId="0" xfId="0" applyFont="1"/>
    <xf numFmtId="0" fontId="34" fillId="4" borderId="1" xfId="0" applyFont="1" applyFill="1" applyBorder="1"/>
    <xf numFmtId="2" fontId="38" fillId="0" borderId="1" xfId="0" applyNumberFormat="1" applyFont="1" applyBorder="1" applyAlignment="1">
      <alignment horizontal="center" vertical="center" wrapText="1"/>
    </xf>
    <xf numFmtId="0" fontId="40" fillId="4" borderId="1" xfId="0" applyFont="1" applyFill="1" applyBorder="1" applyAlignment="1">
      <alignment horizontal="center" vertical="center" wrapText="1"/>
    </xf>
    <xf numFmtId="0" fontId="40" fillId="4" borderId="1" xfId="0" applyFont="1" applyFill="1" applyBorder="1" applyAlignment="1">
      <alignment horizontal="left" vertical="center" wrapText="1"/>
    </xf>
    <xf numFmtId="0" fontId="34" fillId="4" borderId="1" xfId="0" applyFont="1" applyFill="1" applyBorder="1" applyAlignment="1">
      <alignment horizontal="center" vertical="center"/>
    </xf>
    <xf numFmtId="0" fontId="0" fillId="0" borderId="1" xfId="0" applyBorder="1" applyAlignment="1">
      <alignment vertical="center"/>
    </xf>
    <xf numFmtId="0" fontId="34" fillId="4" borderId="1" xfId="0" applyFont="1" applyFill="1" applyBorder="1" applyAlignment="1">
      <alignment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0" fillId="0" borderId="1" xfId="0" applyFont="1" applyFill="1" applyBorder="1" applyAlignment="1">
      <alignment horizontal="center" vertical="center" wrapText="1"/>
    </xf>
    <xf numFmtId="2" fontId="0" fillId="8" borderId="1" xfId="0" applyNumberFormat="1" applyFont="1" applyFill="1" applyBorder="1" applyAlignment="1">
      <alignment horizontal="center" vertical="center" wrapText="1"/>
    </xf>
    <xf numFmtId="0" fontId="34" fillId="0" borderId="1" xfId="0" applyFont="1" applyBorder="1" applyAlignment="1">
      <alignment horizontal="left" vertical="center" wrapText="1"/>
    </xf>
    <xf numFmtId="1" fontId="0" fillId="0" borderId="1" xfId="0" applyNumberFormat="1" applyFont="1" applyFill="1" applyBorder="1" applyAlignment="1">
      <alignment horizontal="center" vertical="center" wrapText="1"/>
    </xf>
    <xf numFmtId="0" fontId="0" fillId="0" borderId="1" xfId="0" applyBorder="1" applyAlignment="1">
      <alignment horizontal="left"/>
    </xf>
    <xf numFmtId="1" fontId="35" fillId="0" borderId="1" xfId="0" applyNumberFormat="1" applyFont="1" applyFill="1" applyBorder="1" applyAlignment="1">
      <alignment horizontal="center" vertical="center" wrapText="1"/>
    </xf>
    <xf numFmtId="2" fontId="35" fillId="0" borderId="1" xfId="0" applyNumberFormat="1" applyFont="1" applyFill="1" applyBorder="1" applyAlignment="1">
      <alignment horizontal="left" vertical="center" wrapText="1"/>
    </xf>
    <xf numFmtId="2" fontId="35" fillId="0" borderId="1" xfId="0" applyNumberFormat="1" applyFont="1" applyFill="1" applyBorder="1" applyAlignment="1">
      <alignment horizontal="center" vertical="center" wrapText="1"/>
    </xf>
    <xf numFmtId="1" fontId="42" fillId="0" borderId="1" xfId="0" applyNumberFormat="1" applyFont="1" applyFill="1" applyBorder="1" applyAlignment="1">
      <alignment horizontal="center" vertical="center" wrapText="1"/>
    </xf>
    <xf numFmtId="2" fontId="42" fillId="0" borderId="1" xfId="0" applyNumberFormat="1" applyFont="1" applyFill="1" applyBorder="1" applyAlignment="1">
      <alignment horizontal="left" vertical="center" wrapText="1"/>
    </xf>
    <xf numFmtId="2" fontId="42" fillId="0" borderId="1" xfId="0" applyNumberFormat="1" applyFont="1" applyFill="1" applyBorder="1" applyAlignment="1">
      <alignment horizontal="center" vertical="center" wrapText="1"/>
    </xf>
    <xf numFmtId="0" fontId="35" fillId="0" borderId="3" xfId="0" applyFont="1" applyBorder="1" applyAlignment="1">
      <alignment horizontal="left" vertical="center" wrapText="1"/>
    </xf>
    <xf numFmtId="0" fontId="42" fillId="0" borderId="3" xfId="0" applyFont="1" applyBorder="1" applyAlignment="1">
      <alignment horizontal="left" vertical="center" wrapText="1"/>
    </xf>
    <xf numFmtId="0" fontId="35" fillId="0" borderId="1" xfId="0" applyFont="1" applyBorder="1" applyAlignment="1">
      <alignment horizontal="center" vertical="center" wrapText="1"/>
    </xf>
    <xf numFmtId="2" fontId="35" fillId="0" borderId="4" xfId="0" applyNumberFormat="1" applyFont="1" applyBorder="1" applyAlignment="1">
      <alignment horizontal="center" vertical="center"/>
    </xf>
    <xf numFmtId="2" fontId="35" fillId="0" borderId="5" xfId="0" applyNumberFormat="1" applyFont="1" applyBorder="1" applyAlignment="1">
      <alignment horizontal="center" vertical="center"/>
    </xf>
    <xf numFmtId="0" fontId="42" fillId="0" borderId="1" xfId="0" applyFont="1" applyBorder="1" applyAlignment="1">
      <alignment horizontal="center" vertical="center" wrapText="1"/>
    </xf>
    <xf numFmtId="2" fontId="35" fillId="0" borderId="1" xfId="0" applyNumberFormat="1" applyFont="1" applyBorder="1" applyAlignment="1">
      <alignment horizontal="center" vertical="center" wrapText="1"/>
    </xf>
    <xf numFmtId="2" fontId="35" fillId="0" borderId="1" xfId="0" applyNumberFormat="1" applyFont="1" applyFill="1" applyBorder="1" applyAlignment="1" applyProtection="1">
      <alignment horizontal="center" vertical="center"/>
    </xf>
    <xf numFmtId="2" fontId="35" fillId="0" borderId="6" xfId="0" applyNumberFormat="1" applyFont="1" applyFill="1" applyBorder="1" applyAlignment="1" applyProtection="1">
      <alignment horizontal="center" vertical="center"/>
    </xf>
    <xf numFmtId="2" fontId="35" fillId="9" borderId="1" xfId="0" applyNumberFormat="1" applyFont="1" applyFill="1" applyBorder="1" applyAlignment="1" applyProtection="1">
      <alignment horizontal="center" vertical="center"/>
    </xf>
    <xf numFmtId="2" fontId="35" fillId="9" borderId="6" xfId="0" applyNumberFormat="1" applyFont="1" applyFill="1" applyBorder="1" applyAlignment="1" applyProtection="1">
      <alignment horizontal="center" vertical="center"/>
    </xf>
    <xf numFmtId="2" fontId="35" fillId="9" borderId="7" xfId="0" applyNumberFormat="1" applyFont="1" applyFill="1" applyBorder="1" applyAlignment="1" applyProtection="1">
      <alignment horizontal="center" vertical="center"/>
    </xf>
    <xf numFmtId="2" fontId="35" fillId="9" borderId="8" xfId="0" applyNumberFormat="1" applyFont="1" applyFill="1" applyBorder="1" applyAlignment="1" applyProtection="1">
      <alignment horizontal="center" vertical="center"/>
    </xf>
    <xf numFmtId="0" fontId="35" fillId="0" borderId="0" xfId="0" applyFont="1" applyFill="1"/>
    <xf numFmtId="0" fontId="42" fillId="0" borderId="1" xfId="0" applyFont="1" applyBorder="1" applyAlignment="1">
      <alignment horizontal="center" vertical="center"/>
    </xf>
    <xf numFmtId="0" fontId="42" fillId="0" borderId="0" xfId="0" applyFont="1" applyFill="1"/>
    <xf numFmtId="0" fontId="42" fillId="0" borderId="0" xfId="0" applyFont="1"/>
    <xf numFmtId="0" fontId="0" fillId="0" borderId="1" xfId="0" applyFill="1" applyBorder="1" applyAlignment="1">
      <alignment wrapText="1"/>
    </xf>
    <xf numFmtId="2" fontId="0" fillId="0" borderId="1" xfId="0" applyNumberFormat="1" applyFill="1" applyBorder="1" applyAlignment="1">
      <alignment horizontal="center"/>
    </xf>
    <xf numFmtId="0" fontId="0" fillId="0" borderId="1" xfId="0" applyFont="1" applyBorder="1" applyAlignment="1" applyProtection="1">
      <alignment horizontal="center" vertical="center"/>
    </xf>
    <xf numFmtId="2" fontId="0" fillId="7" borderId="1" xfId="0" applyNumberFormat="1" applyFont="1" applyFill="1" applyBorder="1" applyAlignment="1" applyProtection="1">
      <alignment horizontal="center" vertical="center"/>
      <protection locked="0"/>
    </xf>
    <xf numFmtId="0" fontId="0" fillId="7" borderId="1" xfId="0" applyFont="1" applyFill="1" applyBorder="1" applyAlignment="1" applyProtection="1">
      <alignment vertical="center" wrapText="1"/>
      <protection locked="0"/>
    </xf>
    <xf numFmtId="0" fontId="0" fillId="0" borderId="1" xfId="0" applyFont="1" applyFill="1" applyBorder="1" applyAlignment="1">
      <alignment vertical="center" wrapText="1"/>
    </xf>
    <xf numFmtId="0" fontId="34" fillId="0" borderId="9" xfId="0" applyFont="1" applyBorder="1" applyAlignment="1" applyProtection="1">
      <alignment horizontal="left" vertical="center"/>
    </xf>
    <xf numFmtId="0" fontId="0" fillId="7" borderId="9" xfId="0" applyFont="1" applyFill="1" applyBorder="1" applyAlignment="1" applyProtection="1">
      <alignment vertical="center" wrapText="1"/>
    </xf>
    <xf numFmtId="0" fontId="34" fillId="0" borderId="0"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protection locked="0"/>
    </xf>
    <xf numFmtId="0" fontId="34" fillId="0" borderId="0" xfId="0" applyFont="1" applyBorder="1" applyAlignment="1" applyProtection="1">
      <alignment vertical="center"/>
      <protection locked="0"/>
    </xf>
    <xf numFmtId="0" fontId="0" fillId="7" borderId="1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34" fillId="0" borderId="0" xfId="0" applyFont="1" applyFill="1" applyBorder="1" applyAlignment="1" applyProtection="1">
      <alignment horizontal="center" vertical="center"/>
      <protection locked="0"/>
    </xf>
    <xf numFmtId="0" fontId="34" fillId="0" borderId="0" xfId="0" applyFont="1" applyFill="1" applyBorder="1" applyAlignment="1" applyProtection="1">
      <alignment vertical="center"/>
      <protection locked="0"/>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vertical="center"/>
    </xf>
    <xf numFmtId="0" fontId="34" fillId="0" borderId="0" xfId="0" applyFont="1" applyBorder="1" applyAlignment="1" applyProtection="1">
      <alignment vertical="center"/>
    </xf>
    <xf numFmtId="0" fontId="34" fillId="0" borderId="0" xfId="0" applyFont="1" applyBorder="1" applyAlignment="1" applyProtection="1">
      <alignment horizontal="center" vertical="center" wrapText="1"/>
    </xf>
    <xf numFmtId="0" fontId="0" fillId="0" borderId="11"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42" fillId="4" borderId="13" xfId="0" applyFont="1" applyFill="1" applyBorder="1" applyAlignment="1" applyProtection="1">
      <alignment horizontal="center" vertical="center"/>
    </xf>
    <xf numFmtId="0" fontId="42" fillId="4" borderId="1" xfId="0" applyFont="1" applyFill="1" applyBorder="1" applyAlignment="1" applyProtection="1">
      <alignment vertical="center" wrapText="1"/>
    </xf>
    <xf numFmtId="0" fontId="42" fillId="4" borderId="1" xfId="0" applyFont="1" applyFill="1" applyBorder="1" applyAlignment="1" applyProtection="1">
      <alignment horizontal="center" vertical="center" wrapText="1"/>
    </xf>
    <xf numFmtId="0" fontId="42" fillId="4" borderId="1" xfId="0" applyFont="1" applyFill="1" applyBorder="1" applyAlignment="1" applyProtection="1">
      <alignment horizontal="center" vertical="center"/>
    </xf>
    <xf numFmtId="0" fontId="42" fillId="4" borderId="1"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wrapText="1"/>
    </xf>
    <xf numFmtId="0" fontId="0" fillId="0" borderId="1" xfId="0" applyFont="1" applyBorder="1" applyAlignment="1" applyProtection="1">
      <alignment vertical="center" wrapText="1"/>
    </xf>
    <xf numFmtId="1" fontId="0" fillId="0" borderId="1" xfId="0" applyNumberFormat="1" applyFont="1" applyBorder="1" applyAlignment="1">
      <alignment horizontal="center" vertical="center" wrapText="1"/>
    </xf>
    <xf numFmtId="0" fontId="0" fillId="0" borderId="14" xfId="0" applyFont="1" applyBorder="1" applyAlignment="1">
      <alignment vertical="center" wrapText="1"/>
    </xf>
    <xf numFmtId="1" fontId="34" fillId="6" borderId="1" xfId="0" applyNumberFormat="1" applyFont="1" applyFill="1" applyBorder="1" applyAlignment="1">
      <alignment horizontal="center" vertical="center" wrapText="1"/>
    </xf>
    <xf numFmtId="0" fontId="34" fillId="6" borderId="1" xfId="0" applyFont="1" applyFill="1" applyBorder="1" applyAlignment="1">
      <alignment vertical="center" wrapText="1"/>
    </xf>
    <xf numFmtId="0" fontId="0" fillId="0" borderId="7" xfId="0" applyFont="1" applyFill="1" applyBorder="1" applyAlignment="1">
      <alignment vertical="center" wrapText="1"/>
    </xf>
    <xf numFmtId="0" fontId="0" fillId="7" borderId="7" xfId="0" applyFont="1" applyFill="1" applyBorder="1" applyAlignment="1" applyProtection="1">
      <alignment vertical="center" wrapText="1"/>
      <protection locked="0"/>
    </xf>
    <xf numFmtId="1" fontId="0" fillId="0" borderId="14" xfId="0" applyNumberFormat="1" applyFont="1" applyBorder="1" applyAlignment="1">
      <alignment horizontal="center" vertical="center" wrapText="1"/>
    </xf>
    <xf numFmtId="2" fontId="0" fillId="4" borderId="7" xfId="0" applyNumberFormat="1" applyFont="1" applyFill="1" applyBorder="1" applyAlignment="1">
      <alignment horizontal="center" vertical="center" wrapText="1"/>
    </xf>
    <xf numFmtId="0" fontId="0" fillId="4" borderId="7" xfId="0" applyFont="1" applyFill="1" applyBorder="1" applyAlignment="1">
      <alignment vertical="center" wrapText="1"/>
    </xf>
    <xf numFmtId="0" fontId="0" fillId="4" borderId="7" xfId="0" applyFont="1" applyFill="1" applyBorder="1" applyAlignment="1">
      <alignment horizontal="center" vertical="center" wrapText="1"/>
    </xf>
    <xf numFmtId="2" fontId="0" fillId="0" borderId="7" xfId="0" applyNumberFormat="1" applyFont="1" applyFill="1" applyBorder="1" applyAlignment="1">
      <alignment horizontal="center" vertical="center" wrapText="1"/>
    </xf>
    <xf numFmtId="0" fontId="0" fillId="0" borderId="1" xfId="0" applyFont="1" applyBorder="1" applyAlignment="1" applyProtection="1">
      <alignment vertical="center" wrapText="1"/>
      <protection locked="0"/>
    </xf>
    <xf numFmtId="0" fontId="0" fillId="0" borderId="7" xfId="0" applyFont="1" applyFill="1" applyBorder="1" applyAlignment="1">
      <alignment horizontal="center" vertical="center" wrapText="1"/>
    </xf>
    <xf numFmtId="2" fontId="0" fillId="6" borderId="7" xfId="0" applyNumberFormat="1" applyFont="1" applyFill="1" applyBorder="1" applyAlignment="1">
      <alignment horizontal="center" vertical="center" wrapText="1"/>
    </xf>
    <xf numFmtId="0" fontId="0" fillId="6" borderId="7" xfId="0" applyFont="1" applyFill="1" applyBorder="1" applyAlignment="1">
      <alignment vertical="center" wrapText="1"/>
    </xf>
    <xf numFmtId="0" fontId="0" fillId="6" borderId="7" xfId="0" applyFont="1" applyFill="1" applyBorder="1" applyAlignment="1">
      <alignment horizontal="center" vertical="center" wrapText="1"/>
    </xf>
    <xf numFmtId="0" fontId="34" fillId="4" borderId="1" xfId="0" applyFont="1" applyFill="1" applyBorder="1" applyAlignment="1">
      <alignment vertical="center" wrapText="1"/>
    </xf>
    <xf numFmtId="2" fontId="55" fillId="0" borderId="1" xfId="0" applyNumberFormat="1" applyFont="1" applyBorder="1" applyAlignment="1">
      <alignment horizontal="center" vertical="center"/>
    </xf>
    <xf numFmtId="2" fontId="35" fillId="0" borderId="1" xfId="0" applyNumberFormat="1" applyFont="1" applyBorder="1" applyAlignment="1">
      <alignment horizontal="center" vertical="center"/>
    </xf>
    <xf numFmtId="0" fontId="34" fillId="0" borderId="0" xfId="0" applyFont="1" applyBorder="1" applyAlignment="1" applyProtection="1">
      <alignment horizontal="center" vertical="center"/>
    </xf>
    <xf numFmtId="0" fontId="0" fillId="7" borderId="1" xfId="0" applyFont="1" applyFill="1" applyBorder="1" applyAlignment="1" applyProtection="1">
      <alignment horizontal="left" vertical="center"/>
      <protection locked="0"/>
    </xf>
    <xf numFmtId="0" fontId="56" fillId="0" borderId="1" xfId="0" applyFont="1" applyBorder="1" applyAlignment="1">
      <alignment horizontal="left" vertical="center"/>
    </xf>
    <xf numFmtId="0" fontId="56" fillId="0" borderId="3" xfId="0" applyFont="1" applyBorder="1" applyAlignment="1">
      <alignment horizontal="center"/>
    </xf>
    <xf numFmtId="0" fontId="56" fillId="0" borderId="4" xfId="0" applyFont="1" applyBorder="1" applyAlignment="1">
      <alignment horizontal="center"/>
    </xf>
    <xf numFmtId="0" fontId="56" fillId="0" borderId="1" xfId="0" applyFont="1" applyBorder="1" applyAlignment="1">
      <alignment horizontal="center" vertical="center"/>
    </xf>
    <xf numFmtId="0" fontId="0" fillId="0" borderId="1" xfId="0" applyBorder="1" applyAlignment="1">
      <alignment wrapText="1"/>
    </xf>
    <xf numFmtId="0" fontId="0" fillId="0" borderId="0" xfId="0" applyAlignment="1">
      <alignment wrapText="1"/>
    </xf>
    <xf numFmtId="0" fontId="0" fillId="10" borderId="1" xfId="0" applyFont="1" applyFill="1" applyBorder="1" applyAlignment="1" applyProtection="1">
      <alignment horizontal="center" vertical="center" wrapText="1"/>
      <protection locked="0"/>
    </xf>
    <xf numFmtId="0" fontId="0" fillId="8" borderId="15" xfId="0" applyFont="1" applyFill="1" applyBorder="1" applyAlignment="1" applyProtection="1">
      <alignment horizontal="center" vertical="center"/>
    </xf>
    <xf numFmtId="0" fontId="0" fillId="11" borderId="1" xfId="0" applyFont="1" applyFill="1" applyBorder="1" applyAlignment="1" applyProtection="1">
      <alignment horizontal="center" vertical="center" wrapText="1"/>
    </xf>
    <xf numFmtId="2" fontId="0" fillId="12" borderId="7" xfId="0" applyNumberFormat="1" applyFont="1" applyFill="1" applyBorder="1" applyAlignment="1" applyProtection="1">
      <alignment horizontal="center" vertical="center"/>
    </xf>
    <xf numFmtId="0" fontId="0" fillId="11" borderId="15" xfId="0" applyFont="1" applyFill="1" applyBorder="1" applyAlignment="1" applyProtection="1">
      <alignment horizontal="center" vertical="center"/>
    </xf>
    <xf numFmtId="2" fontId="0" fillId="12" borderId="16" xfId="0" applyNumberFormat="1" applyFont="1" applyFill="1" applyBorder="1" applyAlignment="1" applyProtection="1">
      <alignment horizontal="center" vertical="center"/>
    </xf>
    <xf numFmtId="1" fontId="57" fillId="4" borderId="1" xfId="0" applyNumberFormat="1" applyFont="1" applyFill="1" applyBorder="1" applyAlignment="1">
      <alignment horizontal="center" vertical="center"/>
    </xf>
    <xf numFmtId="2" fontId="0" fillId="0" borderId="1" xfId="0" applyNumberFormat="1" applyBorder="1" applyAlignment="1">
      <alignment horizontal="center" vertical="top"/>
    </xf>
    <xf numFmtId="0" fontId="0" fillId="0" borderId="7" xfId="0" applyFill="1" applyBorder="1" applyAlignment="1">
      <alignment vertical="center" wrapText="1"/>
    </xf>
    <xf numFmtId="0" fontId="48" fillId="0" borderId="7" xfId="0" applyFont="1" applyFill="1" applyBorder="1" applyAlignment="1">
      <alignment vertical="center" wrapText="1"/>
    </xf>
    <xf numFmtId="0" fontId="48" fillId="0" borderId="1" xfId="0" applyFont="1" applyFill="1" applyBorder="1" applyAlignment="1">
      <alignment vertical="center" wrapText="1"/>
    </xf>
    <xf numFmtId="165" fontId="48" fillId="0" borderId="1" xfId="0" applyNumberFormat="1" applyFont="1" applyFill="1" applyBorder="1" applyAlignment="1">
      <alignment horizontal="center" vertical="center" wrapText="1"/>
    </xf>
    <xf numFmtId="1" fontId="48" fillId="0" borderId="1" xfId="0" applyNumberFormat="1" applyFont="1" applyFill="1" applyBorder="1" applyAlignment="1">
      <alignment horizontal="center" vertical="center" wrapText="1"/>
    </xf>
    <xf numFmtId="0" fontId="48" fillId="0" borderId="14" xfId="0" applyFont="1" applyFill="1" applyBorder="1" applyAlignment="1">
      <alignment vertical="center" wrapText="1"/>
    </xf>
    <xf numFmtId="0" fontId="48" fillId="0" borderId="0" xfId="0" applyFont="1" applyAlignment="1">
      <alignment horizontal="center" vertical="center"/>
    </xf>
    <xf numFmtId="165" fontId="48" fillId="0" borderId="1" xfId="0" applyNumberFormat="1" applyFont="1" applyBorder="1" applyAlignment="1">
      <alignment horizontal="center" vertical="center"/>
    </xf>
    <xf numFmtId="2" fontId="48" fillId="0" borderId="1" xfId="0" applyNumberFormat="1" applyFont="1" applyBorder="1" applyAlignment="1">
      <alignment horizontal="center" vertical="center"/>
    </xf>
    <xf numFmtId="0" fontId="58" fillId="6" borderId="7" xfId="0" applyFont="1" applyFill="1" applyBorder="1" applyAlignment="1" applyProtection="1">
      <alignment vertical="center" wrapText="1"/>
      <protection locked="0"/>
    </xf>
    <xf numFmtId="0" fontId="58" fillId="6" borderId="14" xfId="0" applyFont="1" applyFill="1" applyBorder="1" applyAlignment="1">
      <alignment vertical="center" wrapText="1"/>
    </xf>
    <xf numFmtId="0" fontId="58" fillId="6" borderId="1" xfId="0" applyFont="1" applyFill="1" applyBorder="1" applyAlignment="1">
      <alignment vertical="center" wrapText="1"/>
    </xf>
    <xf numFmtId="1" fontId="58" fillId="6" borderId="1" xfId="0" applyNumberFormat="1" applyFont="1" applyFill="1" applyBorder="1" applyAlignment="1">
      <alignment horizontal="center" vertical="center" wrapText="1"/>
    </xf>
    <xf numFmtId="2" fontId="58" fillId="6" borderId="1" xfId="0" applyNumberFormat="1" applyFont="1" applyFill="1" applyBorder="1" applyAlignment="1">
      <alignment horizontal="center" vertical="center" wrapText="1"/>
    </xf>
    <xf numFmtId="0" fontId="0" fillId="6" borderId="1" xfId="0" applyFont="1" applyFill="1" applyBorder="1" applyAlignment="1">
      <alignment horizontal="center" vertical="center" wrapText="1"/>
    </xf>
    <xf numFmtId="0" fontId="59" fillId="0" borderId="1" xfId="0" applyFont="1" applyBorder="1" applyAlignment="1" applyProtection="1">
      <alignment vertical="top" wrapText="1"/>
    </xf>
    <xf numFmtId="2" fontId="39" fillId="0" borderId="1" xfId="0" quotePrefix="1" applyNumberFormat="1" applyFont="1" applyBorder="1" applyAlignment="1">
      <alignment horizontal="center" vertical="center"/>
    </xf>
    <xf numFmtId="2" fontId="55" fillId="0" borderId="1" xfId="0" applyNumberFormat="1" applyFont="1" applyBorder="1" applyAlignment="1">
      <alignment horizontal="center" vertical="center"/>
    </xf>
    <xf numFmtId="0" fontId="0" fillId="0" borderId="1" xfId="0" applyFont="1" applyBorder="1" applyAlignment="1">
      <alignment horizontal="center"/>
    </xf>
    <xf numFmtId="165" fontId="34" fillId="4" borderId="1" xfId="0" applyNumberFormat="1" applyFont="1" applyFill="1" applyBorder="1" applyAlignment="1">
      <alignment horizontal="center"/>
    </xf>
    <xf numFmtId="165" fontId="0" fillId="0" borderId="1" xfId="0" applyNumberFormat="1" applyBorder="1" applyAlignment="1">
      <alignment horizontal="center"/>
    </xf>
    <xf numFmtId="0" fontId="0" fillId="0" borderId="1" xfId="0" applyFont="1" applyFill="1" applyBorder="1" applyAlignment="1">
      <alignment vertical="center"/>
    </xf>
    <xf numFmtId="0" fontId="0" fillId="0" borderId="1" xfId="0" applyFont="1" applyBorder="1" applyAlignment="1">
      <alignment vertical="center"/>
    </xf>
    <xf numFmtId="2" fontId="0" fillId="0" borderId="1" xfId="0" applyNumberFormat="1" applyFont="1" applyFill="1" applyBorder="1" applyAlignment="1">
      <alignment horizontal="center" vertical="center"/>
    </xf>
    <xf numFmtId="0" fontId="0" fillId="0" borderId="0" xfId="0" applyFont="1" applyAlignment="1">
      <alignment vertical="center"/>
    </xf>
    <xf numFmtId="2" fontId="0" fillId="0" borderId="1" xfId="0" applyNumberFormat="1" applyBorder="1" applyAlignment="1">
      <alignment horizontal="center" vertical="center" wrapText="1"/>
    </xf>
    <xf numFmtId="2" fontId="34" fillId="4" borderId="1" xfId="0" applyNumberFormat="1" applyFont="1" applyFill="1" applyBorder="1" applyAlignment="1">
      <alignment horizontal="center" vertical="center"/>
    </xf>
    <xf numFmtId="165" fontId="35" fillId="0" borderId="1" xfId="0" applyNumberFormat="1" applyFont="1" applyBorder="1" applyAlignment="1">
      <alignment horizontal="center" vertical="center" wrapText="1"/>
    </xf>
    <xf numFmtId="2" fontId="42" fillId="0" borderId="17" xfId="0" applyNumberFormat="1" applyFont="1" applyBorder="1" applyAlignment="1">
      <alignment horizontal="left" vertical="center"/>
    </xf>
    <xf numFmtId="2" fontId="35" fillId="0" borderId="1" xfId="0" applyNumberFormat="1" applyFont="1" applyBorder="1" applyAlignment="1">
      <alignment horizontal="center" vertical="center"/>
    </xf>
    <xf numFmtId="169" fontId="35" fillId="0" borderId="1" xfId="0" applyNumberFormat="1" applyFont="1" applyBorder="1" applyAlignment="1">
      <alignment horizontal="center" vertical="center" wrapText="1"/>
    </xf>
    <xf numFmtId="166" fontId="35" fillId="0" borderId="1" xfId="0" applyNumberFormat="1" applyFont="1" applyBorder="1" applyAlignment="1">
      <alignment horizontal="center" vertical="center" wrapText="1"/>
    </xf>
    <xf numFmtId="164" fontId="35" fillId="0" borderId="1" xfId="0" applyNumberFormat="1" applyFont="1" applyBorder="1" applyAlignment="1">
      <alignment horizontal="center" vertical="center" wrapText="1"/>
    </xf>
    <xf numFmtId="164" fontId="35" fillId="0" borderId="1" xfId="0" applyNumberFormat="1" applyFont="1" applyFill="1" applyBorder="1" applyAlignment="1">
      <alignment horizontal="center" vertical="center" wrapText="1"/>
    </xf>
    <xf numFmtId="1" fontId="42" fillId="13" borderId="1" xfId="0" applyNumberFormat="1" applyFont="1" applyFill="1" applyBorder="1" applyAlignment="1">
      <alignment horizontal="center" vertical="center" wrapText="1"/>
    </xf>
    <xf numFmtId="2" fontId="42" fillId="13" borderId="1" xfId="0" applyNumberFormat="1" applyFont="1" applyFill="1" applyBorder="1" applyAlignment="1">
      <alignment horizontal="left" vertical="center" wrapText="1"/>
    </xf>
    <xf numFmtId="2" fontId="35" fillId="0" borderId="6" xfId="0" applyNumberFormat="1" applyFont="1" applyBorder="1" applyAlignment="1">
      <alignment horizontal="center" vertical="center"/>
    </xf>
    <xf numFmtId="2" fontId="35" fillId="0" borderId="4" xfId="0" applyNumberFormat="1" applyFont="1" applyBorder="1" applyAlignment="1">
      <alignment horizontal="center" vertical="center" wrapText="1"/>
    </xf>
    <xf numFmtId="0" fontId="42" fillId="4" borderId="1" xfId="0" applyFont="1" applyFill="1" applyBorder="1" applyAlignment="1">
      <alignment horizontal="center" vertical="center" wrapText="1"/>
    </xf>
    <xf numFmtId="0" fontId="42" fillId="4" borderId="1" xfId="0" applyFont="1" applyFill="1" applyBorder="1" applyAlignment="1">
      <alignment horizontal="left" vertical="center" wrapText="1"/>
    </xf>
    <xf numFmtId="0" fontId="42" fillId="4" borderId="3" xfId="0" applyFont="1" applyFill="1" applyBorder="1" applyAlignment="1">
      <alignment horizontal="left" vertical="center" wrapText="1"/>
    </xf>
    <xf numFmtId="165" fontId="42" fillId="4" borderId="1" xfId="0" applyNumberFormat="1" applyFont="1" applyFill="1" applyBorder="1" applyAlignment="1">
      <alignment horizontal="center" vertical="center" wrapText="1"/>
    </xf>
    <xf numFmtId="0" fontId="58" fillId="6" borderId="7" xfId="0" applyFont="1" applyFill="1" applyBorder="1" applyAlignment="1" applyProtection="1">
      <alignment horizontal="center" vertical="center" wrapText="1"/>
      <protection locked="0"/>
    </xf>
    <xf numFmtId="2" fontId="35" fillId="0" borderId="1" xfId="0" applyNumberFormat="1" applyFont="1" applyBorder="1" applyAlignment="1">
      <alignment horizontal="center" vertical="center"/>
    </xf>
    <xf numFmtId="2" fontId="0" fillId="11" borderId="1" xfId="0" applyNumberFormat="1" applyFont="1" applyFill="1" applyBorder="1" applyAlignment="1" applyProtection="1">
      <alignment horizontal="center" vertical="center" wrapText="1"/>
    </xf>
    <xf numFmtId="2" fontId="34" fillId="0" borderId="0" xfId="0" applyNumberFormat="1" applyFont="1" applyBorder="1" applyAlignment="1" applyProtection="1">
      <alignment vertical="center"/>
      <protection locked="0"/>
    </xf>
    <xf numFmtId="2" fontId="34" fillId="0" borderId="0" xfId="0" applyNumberFormat="1" applyFont="1" applyFill="1" applyBorder="1" applyAlignment="1" applyProtection="1">
      <alignment vertical="center"/>
      <protection locked="0"/>
    </xf>
    <xf numFmtId="2" fontId="34" fillId="0" borderId="0" xfId="0" applyNumberFormat="1" applyFont="1" applyFill="1" applyBorder="1" applyAlignment="1" applyProtection="1">
      <alignment horizontal="center" vertical="center" wrapText="1"/>
    </xf>
    <xf numFmtId="2" fontId="34" fillId="0" borderId="0" xfId="0" applyNumberFormat="1" applyFont="1" applyFill="1" applyBorder="1" applyAlignment="1" applyProtection="1">
      <alignment vertical="center"/>
    </xf>
    <xf numFmtId="2" fontId="34" fillId="0" borderId="0" xfId="0" applyNumberFormat="1" applyFont="1" applyBorder="1" applyAlignment="1" applyProtection="1">
      <alignment vertical="center"/>
    </xf>
    <xf numFmtId="2" fontId="35" fillId="7" borderId="18" xfId="0" applyNumberFormat="1" applyFont="1" applyFill="1" applyBorder="1"/>
    <xf numFmtId="2" fontId="35" fillId="0" borderId="18" xfId="0" applyNumberFormat="1" applyFont="1" applyBorder="1"/>
    <xf numFmtId="2" fontId="35" fillId="7" borderId="0" xfId="0" applyNumberFormat="1" applyFont="1" applyFill="1" applyBorder="1"/>
    <xf numFmtId="2" fontId="35" fillId="0" borderId="0" xfId="0" applyNumberFormat="1" applyFont="1" applyBorder="1"/>
    <xf numFmtId="2" fontId="42" fillId="0" borderId="1" xfId="0" applyNumberFormat="1" applyFont="1" applyBorder="1" applyAlignment="1">
      <alignment horizontal="left" vertical="center" wrapText="1"/>
    </xf>
    <xf numFmtId="2" fontId="35" fillId="9" borderId="19" xfId="0" applyNumberFormat="1" applyFont="1" applyFill="1" applyBorder="1" applyAlignment="1">
      <alignment horizontal="left" vertical="center"/>
    </xf>
    <xf numFmtId="2" fontId="42" fillId="9" borderId="3" xfId="0" applyNumberFormat="1" applyFont="1" applyFill="1" applyBorder="1" applyAlignment="1">
      <alignment horizontal="left" vertical="center" wrapText="1"/>
    </xf>
    <xf numFmtId="2" fontId="42" fillId="9" borderId="4" xfId="0" applyNumberFormat="1" applyFont="1" applyFill="1" applyBorder="1" applyAlignment="1">
      <alignment horizontal="left" vertical="center" wrapText="1"/>
    </xf>
    <xf numFmtId="2" fontId="42" fillId="9" borderId="4" xfId="0" applyNumberFormat="1" applyFont="1" applyFill="1" applyBorder="1" applyAlignment="1">
      <alignment vertical="center" wrapText="1"/>
    </xf>
    <xf numFmtId="2" fontId="42" fillId="9" borderId="5" xfId="0" applyNumberFormat="1" applyFont="1" applyFill="1" applyBorder="1" applyAlignment="1">
      <alignment vertical="center" wrapText="1"/>
    </xf>
    <xf numFmtId="2" fontId="42" fillId="0" borderId="1" xfId="0" applyNumberFormat="1" applyFont="1" applyBorder="1" applyAlignment="1">
      <alignment horizontal="left" vertical="center"/>
    </xf>
    <xf numFmtId="2" fontId="35" fillId="0" borderId="1" xfId="0" applyNumberFormat="1" applyFont="1" applyBorder="1" applyAlignment="1">
      <alignment horizontal="left" vertical="center" wrapText="1"/>
    </xf>
    <xf numFmtId="2" fontId="35" fillId="0" borderId="6" xfId="0" applyNumberFormat="1" applyFont="1" applyBorder="1" applyAlignment="1">
      <alignment horizontal="center" vertical="center" wrapText="1"/>
    </xf>
    <xf numFmtId="2" fontId="35" fillId="0" borderId="19" xfId="0" applyNumberFormat="1" applyFont="1" applyBorder="1" applyAlignment="1">
      <alignment horizontal="left" vertical="center"/>
    </xf>
    <xf numFmtId="2" fontId="35" fillId="0" borderId="17" xfId="0" applyNumberFormat="1" applyFont="1" applyBorder="1" applyAlignment="1">
      <alignment horizontal="left" vertical="center"/>
    </xf>
    <xf numFmtId="2" fontId="35" fillId="0" borderId="17" xfId="0" applyNumberFormat="1" applyFont="1" applyBorder="1" applyAlignment="1">
      <alignment horizontal="left" vertical="center" wrapText="1"/>
    </xf>
    <xf numFmtId="2" fontId="35" fillId="0" borderId="1" xfId="0" applyNumberFormat="1" applyFont="1" applyBorder="1" applyAlignment="1">
      <alignment horizontal="left" vertical="center"/>
    </xf>
    <xf numFmtId="2" fontId="42" fillId="0" borderId="17" xfId="0" applyNumberFormat="1" applyFont="1" applyBorder="1" applyAlignment="1">
      <alignment horizontal="left" vertical="center" wrapText="1"/>
    </xf>
    <xf numFmtId="2" fontId="42" fillId="0" borderId="1" xfId="0" applyNumberFormat="1" applyFont="1" applyBorder="1" applyAlignment="1">
      <alignment horizontal="center" vertical="center" wrapText="1"/>
    </xf>
    <xf numFmtId="2" fontId="42" fillId="7" borderId="0" xfId="0" applyNumberFormat="1" applyFont="1" applyFill="1" applyBorder="1"/>
    <xf numFmtId="2" fontId="42" fillId="0" borderId="0" xfId="0" applyNumberFormat="1" applyFont="1" applyBorder="1"/>
    <xf numFmtId="2" fontId="35" fillId="0" borderId="1" xfId="0" applyNumberFormat="1" applyFont="1" applyBorder="1" applyAlignment="1">
      <alignment horizontal="left"/>
    </xf>
    <xf numFmtId="2" fontId="42" fillId="0" borderId="17" xfId="0" applyNumberFormat="1" applyFont="1" applyBorder="1" applyAlignment="1">
      <alignment vertical="center"/>
    </xf>
    <xf numFmtId="2" fontId="35" fillId="0" borderId="1" xfId="0" applyNumberFormat="1" applyFont="1" applyBorder="1" applyAlignment="1">
      <alignment horizontal="center"/>
    </xf>
    <xf numFmtId="2" fontId="35" fillId="0" borderId="1" xfId="0" applyNumberFormat="1" applyFont="1" applyBorder="1"/>
    <xf numFmtId="2" fontId="35" fillId="0" borderId="0" xfId="0" applyNumberFormat="1" applyFont="1"/>
    <xf numFmtId="2" fontId="35" fillId="0" borderId="3" xfId="0" applyNumberFormat="1" applyFont="1" applyBorder="1" applyAlignment="1">
      <alignment horizontal="center" vertical="center" wrapText="1"/>
    </xf>
    <xf numFmtId="2" fontId="42" fillId="0" borderId="19" xfId="0" applyNumberFormat="1" applyFont="1" applyBorder="1" applyAlignment="1">
      <alignment horizontal="left" vertical="center"/>
    </xf>
    <xf numFmtId="2" fontId="35" fillId="0" borderId="3" xfId="0" applyNumberFormat="1" applyFont="1" applyBorder="1" applyAlignment="1">
      <alignment horizontal="left" vertical="center" wrapText="1"/>
    </xf>
    <xf numFmtId="2" fontId="35" fillId="0" borderId="4" xfId="0" applyNumberFormat="1" applyFont="1" applyBorder="1" applyAlignment="1">
      <alignment horizontal="left" vertical="center" wrapText="1"/>
    </xf>
    <xf numFmtId="2" fontId="35" fillId="0" borderId="5" xfId="0" applyNumberFormat="1" applyFont="1" applyBorder="1" applyAlignment="1">
      <alignment horizontal="center" vertical="center" wrapText="1"/>
    </xf>
    <xf numFmtId="2" fontId="42" fillId="0" borderId="3" xfId="0" applyNumberFormat="1" applyFont="1" applyBorder="1" applyAlignment="1">
      <alignment horizontal="left" vertical="center" wrapText="1"/>
    </xf>
    <xf numFmtId="2" fontId="35" fillId="0" borderId="19" xfId="0" applyNumberFormat="1" applyFont="1" applyBorder="1" applyAlignment="1">
      <alignment horizontal="left" vertical="center" wrapText="1"/>
    </xf>
    <xf numFmtId="2" fontId="42" fillId="14" borderId="19" xfId="0" applyNumberFormat="1" applyFont="1" applyFill="1" applyBorder="1" applyAlignment="1">
      <alignment horizontal="left" vertical="center"/>
    </xf>
    <xf numFmtId="2" fontId="42" fillId="14" borderId="1" xfId="0" applyNumberFormat="1" applyFont="1" applyFill="1" applyBorder="1" applyAlignment="1">
      <alignment horizontal="left" vertical="center" wrapText="1"/>
    </xf>
    <xf numFmtId="2" fontId="35" fillId="14" borderId="1" xfId="0" applyNumberFormat="1" applyFont="1" applyFill="1" applyBorder="1" applyAlignment="1">
      <alignment horizontal="left" vertical="center" wrapText="1"/>
    </xf>
    <xf numFmtId="2" fontId="35" fillId="14" borderId="1" xfId="0" applyNumberFormat="1" applyFont="1" applyFill="1" applyBorder="1" applyAlignment="1">
      <alignment horizontal="left" vertical="center"/>
    </xf>
    <xf numFmtId="2" fontId="35" fillId="14" borderId="1" xfId="0" applyNumberFormat="1" applyFont="1" applyFill="1" applyBorder="1" applyAlignment="1">
      <alignment horizontal="center" vertical="center"/>
    </xf>
    <xf numFmtId="2" fontId="42" fillId="14" borderId="20" xfId="0" applyNumberFormat="1" applyFont="1" applyFill="1" applyBorder="1" applyAlignment="1">
      <alignment horizontal="left" vertical="center"/>
    </xf>
    <xf numFmtId="2" fontId="42" fillId="14" borderId="14" xfId="0" applyNumberFormat="1" applyFont="1" applyFill="1" applyBorder="1" applyAlignment="1">
      <alignment horizontal="left" vertical="center"/>
    </xf>
    <xf numFmtId="2" fontId="35" fillId="14" borderId="14" xfId="0" applyNumberFormat="1" applyFont="1" applyFill="1" applyBorder="1" applyAlignment="1">
      <alignment horizontal="left" vertical="center"/>
    </xf>
    <xf numFmtId="2" fontId="35" fillId="14" borderId="14" xfId="0" applyNumberFormat="1" applyFont="1" applyFill="1" applyBorder="1" applyAlignment="1">
      <alignment horizontal="center" vertical="center"/>
    </xf>
    <xf numFmtId="2" fontId="42" fillId="7" borderId="20" xfId="0" applyNumberFormat="1" applyFont="1" applyFill="1" applyBorder="1" applyAlignment="1">
      <alignment horizontal="left" vertical="center"/>
    </xf>
    <xf numFmtId="2" fontId="42" fillId="7" borderId="14" xfId="0" applyNumberFormat="1" applyFont="1" applyFill="1" applyBorder="1" applyAlignment="1">
      <alignment horizontal="left" vertical="center"/>
    </xf>
    <xf numFmtId="2" fontId="35" fillId="7" borderId="14" xfId="0" applyNumberFormat="1" applyFont="1" applyFill="1" applyBorder="1" applyAlignment="1">
      <alignment horizontal="left" vertical="center"/>
    </xf>
    <xf numFmtId="2" fontId="35" fillId="7" borderId="14" xfId="0" applyNumberFormat="1" applyFont="1" applyFill="1" applyBorder="1" applyAlignment="1">
      <alignment horizontal="center" vertical="center"/>
    </xf>
    <xf numFmtId="2" fontId="35" fillId="7" borderId="21" xfId="0" applyNumberFormat="1" applyFont="1" applyFill="1" applyBorder="1" applyAlignment="1">
      <alignment horizontal="center" vertical="center"/>
    </xf>
    <xf numFmtId="2" fontId="35" fillId="0" borderId="19" xfId="0" applyNumberFormat="1" applyFont="1" applyFill="1" applyBorder="1" applyAlignment="1" applyProtection="1">
      <alignment horizontal="left" vertical="center" wrapText="1" indent="1"/>
    </xf>
    <xf numFmtId="2" fontId="35" fillId="0" borderId="1" xfId="0" applyNumberFormat="1" applyFont="1" applyFill="1" applyBorder="1" applyAlignment="1" applyProtection="1">
      <alignment horizontal="left" vertical="center" wrapText="1" indent="1"/>
    </xf>
    <xf numFmtId="2" fontId="35" fillId="0" borderId="1" xfId="0" applyNumberFormat="1" applyFont="1" applyFill="1" applyBorder="1" applyAlignment="1" applyProtection="1">
      <alignment horizontal="left" vertical="center"/>
    </xf>
    <xf numFmtId="2" fontId="35" fillId="0" borderId="1" xfId="0" applyNumberFormat="1" applyFont="1" applyBorder="1" applyAlignment="1" applyProtection="1">
      <alignment horizontal="left" vertical="center"/>
    </xf>
    <xf numFmtId="2" fontId="35" fillId="0" borderId="13" xfId="0" applyNumberFormat="1" applyFont="1" applyBorder="1" applyAlignment="1" applyProtection="1">
      <alignment horizontal="left" vertical="center"/>
    </xf>
    <xf numFmtId="2" fontId="35" fillId="0" borderId="19" xfId="0" applyNumberFormat="1" applyFont="1" applyBorder="1" applyAlignment="1" applyProtection="1">
      <alignment horizontal="left" vertical="center"/>
    </xf>
    <xf numFmtId="2" fontId="35" fillId="9" borderId="13" xfId="0" applyNumberFormat="1" applyFont="1" applyFill="1" applyBorder="1" applyAlignment="1" applyProtection="1">
      <alignment horizontal="left" vertical="center"/>
    </xf>
    <xf numFmtId="2" fontId="60" fillId="9" borderId="19" xfId="0" applyNumberFormat="1" applyFont="1" applyFill="1" applyBorder="1" applyAlignment="1" applyProtection="1">
      <alignment horizontal="left" vertical="center" wrapText="1" indent="1"/>
    </xf>
    <xf numFmtId="2" fontId="60" fillId="9" borderId="1" xfId="0" applyNumberFormat="1" applyFont="1" applyFill="1" applyBorder="1" applyAlignment="1" applyProtection="1">
      <alignment horizontal="left" vertical="center" wrapText="1" indent="1"/>
    </xf>
    <xf numFmtId="2" fontId="35" fillId="9" borderId="1" xfId="0" applyNumberFormat="1" applyFont="1" applyFill="1" applyBorder="1" applyAlignment="1" applyProtection="1">
      <alignment horizontal="left" vertical="center"/>
    </xf>
    <xf numFmtId="2" fontId="35" fillId="0" borderId="13" xfId="0" applyNumberFormat="1" applyFont="1" applyBorder="1" applyAlignment="1" applyProtection="1">
      <alignment vertical="center"/>
    </xf>
    <xf numFmtId="2" fontId="35" fillId="0" borderId="1" xfId="0" applyNumberFormat="1" applyFont="1" applyFill="1" applyBorder="1" applyAlignment="1" applyProtection="1">
      <alignment horizontal="left" vertical="center" indent="1"/>
    </xf>
    <xf numFmtId="2" fontId="35" fillId="0" borderId="1" xfId="0" applyNumberFormat="1" applyFont="1" applyFill="1" applyBorder="1" applyAlignment="1" applyProtection="1">
      <alignment vertical="center" wrapText="1"/>
    </xf>
    <xf numFmtId="2" fontId="35" fillId="9" borderId="22" xfId="0" applyNumberFormat="1" applyFont="1" applyFill="1" applyBorder="1" applyAlignment="1" applyProtection="1">
      <alignment horizontal="left" vertical="center"/>
    </xf>
    <xf numFmtId="2" fontId="42" fillId="9" borderId="1" xfId="0" applyNumberFormat="1" applyFont="1" applyFill="1" applyBorder="1" applyAlignment="1" applyProtection="1">
      <alignment horizontal="left" vertical="center" wrapText="1"/>
    </xf>
    <xf numFmtId="2" fontId="35" fillId="9" borderId="1" xfId="0" applyNumberFormat="1" applyFont="1" applyFill="1" applyBorder="1" applyAlignment="1" applyProtection="1">
      <alignment horizontal="center"/>
    </xf>
    <xf numFmtId="2" fontId="35" fillId="9" borderId="6" xfId="0" applyNumberFormat="1" applyFont="1" applyFill="1" applyBorder="1" applyAlignment="1" applyProtection="1">
      <alignment horizontal="center"/>
    </xf>
    <xf numFmtId="2" fontId="35" fillId="0" borderId="23" xfId="0" applyNumberFormat="1" applyFont="1" applyBorder="1" applyAlignment="1" applyProtection="1">
      <alignment horizontal="left" vertical="center"/>
    </xf>
    <xf numFmtId="2" fontId="35" fillId="0" borderId="14" xfId="0" applyNumberFormat="1" applyFont="1" applyFill="1" applyBorder="1" applyAlignment="1" applyProtection="1">
      <alignment horizontal="left" vertical="center" wrapText="1" indent="1"/>
    </xf>
    <xf numFmtId="2" fontId="35" fillId="0" borderId="14" xfId="0" applyNumberFormat="1" applyFont="1" applyFill="1" applyBorder="1" applyAlignment="1" applyProtection="1">
      <alignment horizontal="left" vertical="center"/>
    </xf>
    <xf numFmtId="2" fontId="35" fillId="0" borderId="19" xfId="0" applyNumberFormat="1" applyFont="1" applyBorder="1" applyAlignment="1" applyProtection="1">
      <alignment horizontal="left" vertical="center" wrapText="1" indent="1"/>
    </xf>
    <xf numFmtId="2" fontId="35" fillId="0" borderId="1" xfId="0" applyNumberFormat="1" applyFont="1" applyBorder="1" applyAlignment="1" applyProtection="1">
      <alignment horizontal="left" vertical="center" wrapText="1" indent="1"/>
    </xf>
    <xf numFmtId="2" fontId="42" fillId="0" borderId="19" xfId="0" applyNumberFormat="1" applyFont="1" applyBorder="1" applyAlignment="1" applyProtection="1">
      <alignment horizontal="left" vertical="center" wrapText="1" indent="1"/>
    </xf>
    <xf numFmtId="2" fontId="36" fillId="0" borderId="1" xfId="0" applyNumberFormat="1" applyFont="1" applyFill="1" applyBorder="1" applyAlignment="1">
      <alignment horizontal="left" vertical="center" wrapText="1"/>
    </xf>
    <xf numFmtId="2" fontId="42" fillId="9" borderId="13" xfId="0" applyNumberFormat="1" applyFont="1" applyFill="1" applyBorder="1" applyAlignment="1" applyProtection="1">
      <alignment horizontal="left" vertical="center"/>
    </xf>
    <xf numFmtId="2" fontId="42" fillId="9" borderId="19" xfId="0" applyNumberFormat="1" applyFont="1" applyFill="1" applyBorder="1" applyAlignment="1" applyProtection="1">
      <alignment horizontal="left" vertical="center" wrapText="1"/>
    </xf>
    <xf numFmtId="2" fontId="42" fillId="9" borderId="1" xfId="0" applyNumberFormat="1" applyFont="1" applyFill="1" applyBorder="1" applyAlignment="1" applyProtection="1">
      <alignment horizontal="left" vertical="center"/>
    </xf>
    <xf numFmtId="2" fontId="42" fillId="9" borderId="1" xfId="0" applyNumberFormat="1" applyFont="1" applyFill="1" applyBorder="1" applyAlignment="1" applyProtection="1">
      <alignment horizontal="center" vertical="center"/>
    </xf>
    <xf numFmtId="2" fontId="35" fillId="9" borderId="19" xfId="0" applyNumberFormat="1" applyFont="1" applyFill="1" applyBorder="1" applyAlignment="1" applyProtection="1">
      <alignment horizontal="left" vertical="center" wrapText="1"/>
    </xf>
    <xf numFmtId="2" fontId="35" fillId="9" borderId="1" xfId="0" applyNumberFormat="1" applyFont="1" applyFill="1" applyBorder="1" applyAlignment="1" applyProtection="1">
      <alignment horizontal="left" vertical="center" wrapText="1"/>
    </xf>
    <xf numFmtId="2" fontId="35" fillId="9" borderId="1" xfId="0" applyNumberFormat="1" applyFont="1" applyFill="1" applyBorder="1" applyAlignment="1" applyProtection="1">
      <alignment horizontal="center" vertical="center" wrapText="1"/>
    </xf>
    <xf numFmtId="2" fontId="35" fillId="9" borderId="6" xfId="0" applyNumberFormat="1" applyFont="1" applyFill="1" applyBorder="1" applyAlignment="1" applyProtection="1">
      <alignment horizontal="center" vertical="center" wrapText="1"/>
    </xf>
    <xf numFmtId="2" fontId="42" fillId="9" borderId="13" xfId="0" applyNumberFormat="1" applyFont="1" applyFill="1" applyBorder="1" applyAlignment="1" applyProtection="1">
      <alignment horizontal="left" vertical="center" wrapText="1"/>
    </xf>
    <xf numFmtId="2" fontId="35" fillId="9" borderId="4" xfId="0" applyNumberFormat="1" applyFont="1" applyFill="1" applyBorder="1" applyAlignment="1" applyProtection="1">
      <alignment horizontal="left" vertical="center" wrapText="1"/>
    </xf>
    <xf numFmtId="2" fontId="35" fillId="9" borderId="4" xfId="0" applyNumberFormat="1" applyFont="1" applyFill="1" applyBorder="1" applyAlignment="1" applyProtection="1">
      <alignment vertical="center" wrapText="1"/>
    </xf>
    <xf numFmtId="2" fontId="35" fillId="9" borderId="5" xfId="0" applyNumberFormat="1" applyFont="1" applyFill="1" applyBorder="1" applyAlignment="1" applyProtection="1">
      <alignment vertical="center" wrapText="1"/>
    </xf>
    <xf numFmtId="2" fontId="35" fillId="9" borderId="17" xfId="0" applyNumberFormat="1" applyFont="1" applyFill="1" applyBorder="1" applyAlignment="1" applyProtection="1">
      <alignment horizontal="left" vertical="center" wrapText="1"/>
    </xf>
    <xf numFmtId="2" fontId="35" fillId="9" borderId="7" xfId="0" applyNumberFormat="1" applyFont="1" applyFill="1" applyBorder="1" applyAlignment="1" applyProtection="1">
      <alignment horizontal="left" vertical="center" wrapText="1"/>
    </xf>
    <xf numFmtId="2" fontId="35" fillId="9" borderId="20" xfId="0" applyNumberFormat="1" applyFont="1" applyFill="1" applyBorder="1" applyAlignment="1" applyProtection="1">
      <alignment horizontal="left" vertical="center"/>
    </xf>
    <xf numFmtId="2" fontId="35" fillId="9" borderId="24" xfId="0" applyNumberFormat="1" applyFont="1" applyFill="1" applyBorder="1" applyAlignment="1" applyProtection="1">
      <alignment horizontal="left" vertical="center" wrapText="1"/>
    </xf>
    <xf numFmtId="2" fontId="35" fillId="9" borderId="7" xfId="0" applyNumberFormat="1" applyFont="1" applyFill="1" applyBorder="1" applyAlignment="1" applyProtection="1">
      <alignment horizontal="left" vertical="center"/>
    </xf>
    <xf numFmtId="2" fontId="35" fillId="0" borderId="13" xfId="0" applyNumberFormat="1" applyFont="1" applyBorder="1" applyAlignment="1" applyProtection="1">
      <alignment horizontal="left" vertical="top" wrapText="1"/>
    </xf>
    <xf numFmtId="2" fontId="42" fillId="0" borderId="19" xfId="0" applyNumberFormat="1" applyFont="1" applyBorder="1" applyAlignment="1" applyProtection="1">
      <alignment horizontal="left" vertical="top" wrapText="1"/>
    </xf>
    <xf numFmtId="2" fontId="42" fillId="0" borderId="1" xfId="0" applyNumberFormat="1" applyFont="1" applyBorder="1" applyAlignment="1" applyProtection="1">
      <alignment horizontal="left" vertical="top" wrapText="1"/>
    </xf>
    <xf numFmtId="2" fontId="42" fillId="0" borderId="1" xfId="0" applyNumberFormat="1" applyFont="1" applyBorder="1" applyAlignment="1" applyProtection="1">
      <alignment horizontal="center" vertical="top" wrapText="1"/>
    </xf>
    <xf numFmtId="2" fontId="42" fillId="0" borderId="6" xfId="0" applyNumberFormat="1" applyFont="1" applyBorder="1" applyAlignment="1" applyProtection="1">
      <alignment horizontal="center" vertical="top" wrapText="1"/>
    </xf>
    <xf numFmtId="2" fontId="35" fillId="0" borderId="25" xfId="0" applyNumberFormat="1" applyFont="1" applyBorder="1" applyAlignment="1">
      <alignment horizontal="left"/>
    </xf>
    <xf numFmtId="2" fontId="35" fillId="0" borderId="0" xfId="0" applyNumberFormat="1" applyFont="1" applyBorder="1" applyAlignment="1">
      <alignment horizontal="left"/>
    </xf>
    <xf numFmtId="2" fontId="0" fillId="0" borderId="0" xfId="0" applyNumberFormat="1" applyBorder="1"/>
    <xf numFmtId="2" fontId="40" fillId="9" borderId="1" xfId="0" applyNumberFormat="1" applyFont="1" applyFill="1" applyBorder="1" applyAlignment="1">
      <alignment horizontal="left" vertical="center"/>
    </xf>
    <xf numFmtId="2" fontId="61" fillId="9" borderId="1" xfId="0" applyNumberFormat="1" applyFont="1" applyFill="1" applyBorder="1" applyAlignment="1">
      <alignment horizontal="left" vertical="center" wrapText="1"/>
    </xf>
    <xf numFmtId="2" fontId="61" fillId="9" borderId="1" xfId="0" applyNumberFormat="1" applyFont="1" applyFill="1" applyBorder="1" applyAlignment="1">
      <alignment vertical="top" wrapText="1"/>
    </xf>
    <xf numFmtId="2" fontId="0" fillId="0" borderId="0" xfId="0" applyNumberFormat="1" applyFont="1" applyBorder="1"/>
    <xf numFmtId="2" fontId="62" fillId="0" borderId="1" xfId="0" applyNumberFormat="1" applyFont="1" applyBorder="1" applyAlignment="1">
      <alignment horizontal="left" vertical="center"/>
    </xf>
    <xf numFmtId="2" fontId="62" fillId="0" borderId="1" xfId="0" applyNumberFormat="1" applyFont="1" applyBorder="1" applyAlignment="1">
      <alignment horizontal="left" vertical="center" wrapText="1"/>
    </xf>
    <xf numFmtId="2" fontId="63" fillId="0" borderId="1" xfId="0" applyNumberFormat="1" applyFont="1" applyBorder="1" applyAlignment="1">
      <alignment horizontal="left" vertical="center" wrapText="1"/>
    </xf>
    <xf numFmtId="2" fontId="63" fillId="0" borderId="1" xfId="0" applyNumberFormat="1" applyFont="1" applyBorder="1" applyAlignment="1">
      <alignment horizontal="center" vertical="top" wrapText="1"/>
    </xf>
    <xf numFmtId="2" fontId="38" fillId="0" borderId="1" xfId="0" applyNumberFormat="1" applyFont="1" applyBorder="1" applyAlignment="1">
      <alignment horizontal="left" vertical="center"/>
    </xf>
    <xf numFmtId="2" fontId="38" fillId="0" borderId="1" xfId="0" applyNumberFormat="1" applyFont="1" applyBorder="1" applyAlignment="1">
      <alignment horizontal="left" vertical="center" wrapText="1"/>
    </xf>
    <xf numFmtId="2" fontId="39" fillId="0" borderId="1" xfId="0" applyNumberFormat="1" applyFont="1" applyBorder="1" applyAlignment="1">
      <alignment horizontal="left" vertical="top" wrapText="1"/>
    </xf>
    <xf numFmtId="2" fontId="38" fillId="9" borderId="1" xfId="0" applyNumberFormat="1" applyFont="1" applyFill="1" applyBorder="1" applyAlignment="1">
      <alignment horizontal="left" vertical="center"/>
    </xf>
    <xf numFmtId="2" fontId="38" fillId="9" borderId="1" xfId="0" applyNumberFormat="1" applyFont="1" applyFill="1" applyBorder="1" applyAlignment="1">
      <alignment horizontal="left" vertical="top"/>
    </xf>
    <xf numFmtId="2" fontId="3" fillId="0" borderId="1" xfId="0" applyNumberFormat="1" applyFont="1" applyBorder="1" applyAlignment="1" applyProtection="1">
      <alignment horizontal="left" vertical="center" wrapText="1"/>
    </xf>
    <xf numFmtId="2" fontId="38" fillId="0" borderId="1" xfId="0" applyNumberFormat="1" applyFont="1" applyFill="1" applyBorder="1" applyAlignment="1">
      <alignment horizontal="left" vertical="center"/>
    </xf>
    <xf numFmtId="2" fontId="39" fillId="0" borderId="1" xfId="0" applyNumberFormat="1" applyFont="1" applyFill="1" applyBorder="1" applyAlignment="1">
      <alignment horizontal="center" vertical="top"/>
    </xf>
    <xf numFmtId="2" fontId="0" fillId="0" borderId="0" xfId="0" applyNumberFormat="1" applyFill="1" applyBorder="1"/>
    <xf numFmtId="2" fontId="38" fillId="0" borderId="1" xfId="0" applyNumberFormat="1" applyFont="1" applyFill="1" applyBorder="1" applyAlignment="1">
      <alignment horizontal="left" vertical="center" wrapText="1"/>
    </xf>
    <xf numFmtId="2" fontId="3" fillId="0" borderId="1" xfId="0" applyNumberFormat="1" applyFont="1" applyFill="1" applyBorder="1" applyAlignment="1" applyProtection="1">
      <alignment horizontal="left" vertical="center" wrapText="1"/>
    </xf>
    <xf numFmtId="2" fontId="38" fillId="0" borderId="1" xfId="0" applyNumberFormat="1" applyFont="1" applyFill="1" applyBorder="1" applyAlignment="1">
      <alignment horizontal="left" vertical="top"/>
    </xf>
    <xf numFmtId="2" fontId="36" fillId="0" borderId="1" xfId="0" applyNumberFormat="1" applyFont="1" applyBorder="1" applyAlignment="1">
      <alignment horizontal="left" vertical="center"/>
    </xf>
    <xf numFmtId="2" fontId="36" fillId="0" borderId="1" xfId="0" applyNumberFormat="1" applyFont="1" applyBorder="1" applyAlignment="1">
      <alignment horizontal="center" vertical="top"/>
    </xf>
    <xf numFmtId="2" fontId="36" fillId="0" borderId="1" xfId="0" applyNumberFormat="1" applyFont="1" applyBorder="1" applyAlignment="1">
      <alignment vertical="top"/>
    </xf>
    <xf numFmtId="2" fontId="38" fillId="0" borderId="1" xfId="0" applyNumberFormat="1" applyFont="1" applyFill="1" applyBorder="1" applyAlignment="1">
      <alignment horizontal="left" vertical="top" wrapText="1"/>
    </xf>
    <xf numFmtId="2" fontId="40" fillId="0" borderId="1" xfId="0" applyNumberFormat="1" applyFont="1" applyBorder="1" applyAlignment="1">
      <alignment horizontal="left" vertical="center"/>
    </xf>
    <xf numFmtId="2" fontId="39" fillId="0" borderId="1" xfId="0" applyNumberFormat="1" applyFont="1" applyBorder="1" applyAlignment="1">
      <alignment horizontal="left" vertical="center" wrapText="1"/>
    </xf>
    <xf numFmtId="2" fontId="64" fillId="0" borderId="1" xfId="0" applyNumberFormat="1" applyFont="1" applyBorder="1" applyAlignment="1">
      <alignment horizontal="left" vertical="center" wrapText="1"/>
    </xf>
    <xf numFmtId="2" fontId="3" fillId="0" borderId="1" xfId="0" applyNumberFormat="1" applyFont="1" applyBorder="1" applyAlignment="1" applyProtection="1">
      <alignment horizontal="left" vertical="top" wrapText="1"/>
    </xf>
    <xf numFmtId="2" fontId="38" fillId="0" borderId="0" xfId="0" applyNumberFormat="1" applyFont="1" applyFill="1" applyBorder="1" applyAlignment="1">
      <alignment horizontal="left" vertical="center" wrapText="1"/>
    </xf>
    <xf numFmtId="2" fontId="40" fillId="0" borderId="1" xfId="0" applyNumberFormat="1" applyFont="1" applyFill="1" applyBorder="1" applyAlignment="1">
      <alignment horizontal="left" vertical="center" wrapText="1"/>
    </xf>
    <xf numFmtId="2" fontId="39" fillId="0" borderId="1" xfId="0" applyNumberFormat="1" applyFont="1" applyBorder="1" applyAlignment="1">
      <alignment horizontal="left" vertical="center"/>
    </xf>
    <xf numFmtId="2" fontId="39" fillId="0" borderId="1" xfId="0" applyNumberFormat="1" applyFont="1" applyBorder="1" applyAlignment="1">
      <alignment horizontal="left" vertical="top"/>
    </xf>
    <xf numFmtId="2" fontId="64" fillId="0" borderId="1" xfId="0" applyNumberFormat="1" applyFont="1" applyBorder="1" applyAlignment="1">
      <alignment horizontal="left" vertical="center"/>
    </xf>
    <xf numFmtId="2" fontId="34" fillId="0" borderId="0" xfId="0" applyNumberFormat="1" applyFont="1" applyBorder="1"/>
    <xf numFmtId="2" fontId="2" fillId="15" borderId="1" xfId="0" applyNumberFormat="1" applyFont="1" applyFill="1" applyBorder="1" applyAlignment="1" applyProtection="1">
      <alignment horizontal="left" vertical="center" wrapText="1"/>
    </xf>
    <xf numFmtId="2" fontId="64" fillId="15" borderId="1" xfId="0" applyNumberFormat="1" applyFont="1" applyFill="1" applyBorder="1" applyAlignment="1">
      <alignment horizontal="left" vertical="center" wrapText="1"/>
    </xf>
    <xf numFmtId="2" fontId="2" fillId="15" borderId="1" xfId="0" applyNumberFormat="1" applyFont="1" applyFill="1" applyBorder="1" applyAlignment="1" applyProtection="1">
      <alignment horizontal="center" vertical="center" wrapText="1"/>
    </xf>
    <xf numFmtId="2" fontId="58" fillId="0" borderId="1" xfId="0" applyNumberFormat="1" applyFont="1" applyFill="1" applyBorder="1" applyAlignment="1" applyProtection="1">
      <alignment horizontal="center" vertical="center" wrapText="1"/>
    </xf>
    <xf numFmtId="2" fontId="2" fillId="7" borderId="1" xfId="0" applyNumberFormat="1" applyFont="1" applyFill="1" applyBorder="1" applyAlignment="1" applyProtection="1">
      <alignment vertical="center" wrapText="1"/>
    </xf>
    <xf numFmtId="2" fontId="0" fillId="0" borderId="1" xfId="0" applyNumberFormat="1" applyFont="1" applyBorder="1" applyAlignment="1">
      <alignment horizontal="left"/>
    </xf>
    <xf numFmtId="2" fontId="58" fillId="16" borderId="1" xfId="0" applyNumberFormat="1" applyFont="1" applyFill="1" applyBorder="1" applyAlignment="1" applyProtection="1">
      <alignment horizontal="center" vertical="center" wrapText="1"/>
    </xf>
    <xf numFmtId="2" fontId="64" fillId="16" borderId="1" xfId="0" applyNumberFormat="1" applyFont="1" applyFill="1" applyBorder="1" applyAlignment="1" applyProtection="1">
      <alignment vertical="center" wrapText="1"/>
    </xf>
    <xf numFmtId="2" fontId="58" fillId="16" borderId="1" xfId="0" applyNumberFormat="1" applyFont="1" applyFill="1" applyBorder="1" applyAlignment="1" applyProtection="1">
      <alignment vertical="center" wrapText="1"/>
    </xf>
    <xf numFmtId="2" fontId="0" fillId="0" borderId="25" xfId="0" applyNumberFormat="1" applyBorder="1" applyAlignment="1">
      <alignment horizontal="left"/>
    </xf>
    <xf numFmtId="2" fontId="0" fillId="0" borderId="0" xfId="0" applyNumberFormat="1" applyBorder="1" applyAlignment="1">
      <alignment horizontal="left"/>
    </xf>
    <xf numFmtId="2" fontId="0" fillId="0" borderId="0" xfId="0" applyNumberFormat="1" applyFont="1" applyBorder="1" applyAlignment="1">
      <alignment horizontal="left"/>
    </xf>
    <xf numFmtId="2" fontId="0" fillId="0" borderId="0" xfId="0" applyNumberFormat="1" applyFont="1" applyBorder="1" applyAlignment="1">
      <alignment horizontal="left" vertical="top"/>
    </xf>
    <xf numFmtId="2" fontId="0" fillId="0" borderId="0" xfId="0" applyNumberFormat="1" applyBorder="1" applyAlignment="1">
      <alignment horizontal="center" vertical="top"/>
    </xf>
    <xf numFmtId="0" fontId="0" fillId="7" borderId="7" xfId="0" applyFill="1" applyBorder="1" applyAlignment="1" applyProtection="1">
      <alignment vertical="center" wrapText="1"/>
      <protection locked="0"/>
    </xf>
    <xf numFmtId="0" fontId="0" fillId="0" borderId="0" xfId="0" applyFont="1" applyFill="1" applyBorder="1" applyAlignment="1" applyProtection="1">
      <alignment horizontal="center" vertical="center" wrapText="1"/>
    </xf>
    <xf numFmtId="2" fontId="35" fillId="14" borderId="1" xfId="0" applyNumberFormat="1" applyFont="1" applyFill="1" applyBorder="1" applyAlignment="1">
      <alignment horizontal="center" vertical="center" wrapText="1"/>
    </xf>
    <xf numFmtId="0" fontId="0" fillId="0" borderId="26" xfId="0" applyFont="1" applyFill="1" applyBorder="1" applyAlignment="1" applyProtection="1">
      <alignment vertical="center" wrapText="1"/>
    </xf>
    <xf numFmtId="2" fontId="42" fillId="4" borderId="1" xfId="0" applyNumberFormat="1" applyFont="1" applyFill="1" applyBorder="1" applyAlignment="1" applyProtection="1">
      <alignment horizontal="center" vertical="center"/>
    </xf>
    <xf numFmtId="0" fontId="0" fillId="4" borderId="1" xfId="0" applyFont="1" applyFill="1" applyBorder="1" applyAlignment="1" applyProtection="1">
      <alignment horizontal="center" vertical="center" wrapText="1"/>
      <protection locked="0"/>
    </xf>
    <xf numFmtId="0" fontId="34" fillId="0" borderId="0" xfId="0" applyFont="1" applyFill="1" applyBorder="1" applyAlignment="1" applyProtection="1">
      <alignment horizontal="center" vertical="center" wrapText="1"/>
    </xf>
    <xf numFmtId="0" fontId="0" fillId="0" borderId="0" xfId="0" applyFont="1" applyFill="1" applyProtection="1"/>
    <xf numFmtId="0" fontId="35" fillId="0" borderId="0" xfId="0" applyFont="1" applyFill="1" applyBorder="1" applyProtection="1"/>
    <xf numFmtId="0" fontId="42" fillId="0" borderId="0" xfId="0" applyFont="1" applyBorder="1" applyProtection="1"/>
    <xf numFmtId="0" fontId="42" fillId="0" borderId="1" xfId="0" applyFont="1" applyBorder="1" applyAlignment="1" applyProtection="1">
      <alignment horizontal="center" vertical="center"/>
    </xf>
    <xf numFmtId="0" fontId="42" fillId="0" borderId="1" xfId="0" applyFont="1" applyBorder="1" applyAlignment="1" applyProtection="1">
      <alignment horizontal="left" vertical="center" wrapText="1"/>
    </xf>
    <xf numFmtId="0" fontId="42" fillId="0" borderId="1" xfId="0" applyFont="1" applyBorder="1" applyAlignment="1" applyProtection="1">
      <alignment horizontal="center" vertical="center" wrapText="1"/>
    </xf>
    <xf numFmtId="2" fontId="42" fillId="0" borderId="1" xfId="0" applyNumberFormat="1" applyFont="1" applyBorder="1" applyAlignment="1" applyProtection="1">
      <alignment horizontal="center" vertical="center" wrapText="1"/>
    </xf>
    <xf numFmtId="0" fontId="35" fillId="0" borderId="0" xfId="0" applyFont="1" applyFill="1" applyProtection="1"/>
    <xf numFmtId="0" fontId="35" fillId="0" borderId="1" xfId="0" applyFont="1" applyBorder="1" applyAlignment="1" applyProtection="1">
      <alignment horizontal="center" vertical="center"/>
    </xf>
    <xf numFmtId="0" fontId="35" fillId="0" borderId="1" xfId="0" applyFont="1" applyBorder="1" applyAlignment="1" applyProtection="1">
      <alignment horizontal="left" vertical="center" wrapText="1"/>
    </xf>
    <xf numFmtId="0" fontId="35" fillId="0" borderId="1" xfId="0" applyFont="1" applyBorder="1" applyAlignment="1" applyProtection="1">
      <alignment horizontal="center" vertical="center" wrapText="1"/>
    </xf>
    <xf numFmtId="2" fontId="35" fillId="14" borderId="1" xfId="0" applyNumberFormat="1" applyFont="1" applyFill="1" applyBorder="1" applyAlignment="1" applyProtection="1">
      <alignment horizontal="center" vertical="center" wrapText="1"/>
    </xf>
    <xf numFmtId="0" fontId="35" fillId="14" borderId="1" xfId="0" applyFont="1" applyFill="1" applyBorder="1" applyAlignment="1" applyProtection="1">
      <alignment horizontal="center" vertical="center" wrapText="1"/>
    </xf>
    <xf numFmtId="0" fontId="35" fillId="14" borderId="1" xfId="0" applyFont="1" applyFill="1" applyBorder="1" applyAlignment="1" applyProtection="1">
      <alignment horizontal="left" vertical="center" wrapText="1"/>
    </xf>
    <xf numFmtId="0" fontId="42" fillId="7" borderId="1" xfId="0" applyFont="1" applyFill="1" applyBorder="1" applyAlignment="1" applyProtection="1">
      <alignment horizontal="center" vertical="center"/>
    </xf>
    <xf numFmtId="0" fontId="42" fillId="7" borderId="1" xfId="0" applyFont="1" applyFill="1" applyBorder="1" applyAlignment="1" applyProtection="1">
      <alignment horizontal="left" vertical="center" wrapText="1"/>
    </xf>
    <xf numFmtId="0" fontId="42" fillId="7" borderId="1" xfId="0" applyFont="1" applyFill="1" applyBorder="1" applyAlignment="1" applyProtection="1">
      <alignment horizontal="center" vertical="center" wrapText="1"/>
    </xf>
    <xf numFmtId="164" fontId="42" fillId="7" borderId="1" xfId="0" applyNumberFormat="1" applyFont="1" applyFill="1" applyBorder="1" applyAlignment="1" applyProtection="1">
      <alignment horizontal="center" vertical="center"/>
    </xf>
    <xf numFmtId="2" fontId="42" fillId="7" borderId="1" xfId="0" applyNumberFormat="1" applyFont="1" applyFill="1" applyBorder="1" applyAlignment="1" applyProtection="1">
      <alignment horizontal="center" vertical="center"/>
    </xf>
    <xf numFmtId="0" fontId="42" fillId="7" borderId="0" xfId="0" applyFont="1" applyFill="1" applyBorder="1" applyProtection="1"/>
    <xf numFmtId="0" fontId="35" fillId="7" borderId="1" xfId="0" applyFont="1" applyFill="1" applyBorder="1" applyAlignment="1" applyProtection="1">
      <alignment horizontal="center" vertical="center"/>
    </xf>
    <xf numFmtId="164" fontId="35" fillId="7" borderId="1" xfId="0" applyNumberFormat="1" applyFont="1" applyFill="1" applyBorder="1" applyAlignment="1" applyProtection="1">
      <alignment horizontal="center" vertical="center"/>
    </xf>
    <xf numFmtId="2" fontId="35" fillId="7" borderId="1" xfId="0" applyNumberFormat="1" applyFont="1" applyFill="1" applyBorder="1" applyAlignment="1" applyProtection="1">
      <alignment horizontal="center" vertical="center"/>
    </xf>
    <xf numFmtId="0" fontId="35" fillId="7" borderId="0" xfId="0" applyFont="1" applyFill="1" applyBorder="1" applyProtection="1"/>
    <xf numFmtId="2" fontId="35" fillId="0" borderId="1" xfId="0" applyNumberFormat="1" applyFont="1" applyBorder="1" applyAlignment="1" applyProtection="1">
      <alignment horizontal="center" vertical="center"/>
    </xf>
    <xf numFmtId="0" fontId="35" fillId="0" borderId="1" xfId="0" applyFont="1" applyBorder="1" applyAlignment="1" applyProtection="1">
      <alignment horizontal="center"/>
    </xf>
    <xf numFmtId="0" fontId="35" fillId="0" borderId="0" xfId="0" applyFont="1" applyBorder="1" applyAlignment="1" applyProtection="1">
      <alignment wrapText="1"/>
    </xf>
    <xf numFmtId="2" fontId="42" fillId="0" borderId="1" xfId="0" applyNumberFormat="1" applyFont="1" applyBorder="1" applyAlignment="1" applyProtection="1">
      <alignment horizontal="center" vertical="center"/>
    </xf>
    <xf numFmtId="0" fontId="35" fillId="9" borderId="1" xfId="0" applyFont="1" applyFill="1" applyBorder="1" applyAlignment="1" applyProtection="1">
      <alignment horizontal="center" vertical="center"/>
    </xf>
    <xf numFmtId="0" fontId="35" fillId="0" borderId="0" xfId="0" applyFont="1" applyBorder="1" applyAlignment="1" applyProtection="1">
      <alignment horizontal="left" vertical="center" wrapText="1"/>
    </xf>
    <xf numFmtId="0" fontId="35"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65" fillId="0" borderId="1" xfId="0" applyFont="1" applyBorder="1" applyAlignment="1" applyProtection="1">
      <alignment horizontal="center" vertical="center" wrapText="1"/>
    </xf>
    <xf numFmtId="0" fontId="60" fillId="0" borderId="1" xfId="0" applyFont="1" applyBorder="1" applyAlignment="1" applyProtection="1">
      <alignment horizontal="left" vertical="center" wrapText="1"/>
    </xf>
    <xf numFmtId="0" fontId="60" fillId="0" borderId="1" xfId="0" applyFont="1" applyBorder="1" applyAlignment="1" applyProtection="1">
      <alignment horizontal="center" vertical="center" wrapText="1"/>
    </xf>
    <xf numFmtId="2" fontId="60" fillId="0" borderId="1" xfId="0" applyNumberFormat="1" applyFont="1" applyBorder="1" applyAlignment="1" applyProtection="1">
      <alignment horizontal="center" vertical="center" wrapText="1"/>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center" vertical="center"/>
    </xf>
    <xf numFmtId="0" fontId="0" fillId="0" borderId="0" xfId="0" applyFont="1" applyFill="1" applyBorder="1" applyProtection="1"/>
    <xf numFmtId="0" fontId="35" fillId="0" borderId="1" xfId="0" applyFont="1" applyBorder="1" applyAlignment="1" applyProtection="1">
      <alignment horizontal="left" wrapText="1"/>
    </xf>
    <xf numFmtId="0" fontId="42" fillId="9" borderId="1" xfId="0" applyFont="1" applyFill="1" applyBorder="1" applyAlignment="1" applyProtection="1">
      <alignment horizontal="center" vertical="center"/>
    </xf>
    <xf numFmtId="0" fontId="35" fillId="0" borderId="1" xfId="0" applyFont="1" applyBorder="1" applyAlignment="1" applyProtection="1">
      <alignment horizontal="left" vertical="center" wrapText="1" indent="1"/>
    </xf>
    <xf numFmtId="0" fontId="35" fillId="2" borderId="1" xfId="0" applyFont="1" applyFill="1" applyBorder="1" applyAlignment="1" applyProtection="1">
      <alignment horizontal="center" vertical="center"/>
    </xf>
    <xf numFmtId="0" fontId="35" fillId="4" borderId="1" xfId="0" applyFont="1" applyFill="1" applyBorder="1" applyAlignment="1" applyProtection="1">
      <alignment horizontal="center" vertical="center" wrapText="1"/>
    </xf>
    <xf numFmtId="2" fontId="35" fillId="4" borderId="1" xfId="0" applyNumberFormat="1" applyFont="1" applyFill="1" applyBorder="1" applyAlignment="1" applyProtection="1">
      <alignment horizontal="center" vertical="center" wrapText="1"/>
    </xf>
    <xf numFmtId="0" fontId="35" fillId="0" borderId="3" xfId="0" applyFont="1" applyBorder="1" applyAlignment="1" applyProtection="1">
      <alignment horizontal="center" vertical="center"/>
    </xf>
    <xf numFmtId="0" fontId="35" fillId="4" borderId="1" xfId="0" applyFont="1" applyFill="1" applyBorder="1" applyAlignment="1" applyProtection="1">
      <alignment horizontal="center" vertical="center"/>
    </xf>
    <xf numFmtId="2" fontId="35" fillId="4" borderId="1" xfId="0" applyNumberFormat="1" applyFont="1" applyFill="1" applyBorder="1" applyAlignment="1" applyProtection="1">
      <alignment horizontal="center" vertical="center"/>
    </xf>
    <xf numFmtId="164" fontId="35" fillId="14" borderId="1" xfId="0" applyNumberFormat="1" applyFont="1" applyFill="1" applyBorder="1" applyAlignment="1" applyProtection="1">
      <alignment horizontal="center" vertical="center" wrapText="1"/>
    </xf>
    <xf numFmtId="0" fontId="35" fillId="9" borderId="1" xfId="0" applyFont="1" applyFill="1" applyBorder="1" applyAlignment="1" applyProtection="1">
      <alignment horizontal="left" vertical="center" wrapText="1"/>
    </xf>
    <xf numFmtId="0" fontId="35" fillId="9" borderId="1" xfId="0" applyFont="1" applyFill="1" applyBorder="1" applyAlignment="1" applyProtection="1">
      <alignment horizontal="center" vertical="center" wrapText="1"/>
    </xf>
    <xf numFmtId="0" fontId="35" fillId="0" borderId="4" xfId="0" applyFont="1" applyBorder="1" applyAlignment="1" applyProtection="1">
      <alignment horizontal="center" vertical="center"/>
    </xf>
    <xf numFmtId="0" fontId="35" fillId="0" borderId="3" xfId="0" applyFont="1" applyBorder="1" applyAlignment="1" applyProtection="1">
      <alignment horizontal="center" vertical="center" wrapText="1"/>
    </xf>
    <xf numFmtId="0" fontId="35" fillId="0" borderId="4" xfId="0" applyFont="1" applyFill="1" applyBorder="1" applyAlignment="1" applyProtection="1">
      <alignment horizontal="center" vertical="center"/>
    </xf>
    <xf numFmtId="2" fontId="35" fillId="0" borderId="4" xfId="0" applyNumberFormat="1" applyFont="1" applyFill="1" applyBorder="1" applyAlignment="1" applyProtection="1">
      <alignment horizontal="center" vertical="center"/>
    </xf>
    <xf numFmtId="0" fontId="35" fillId="0" borderId="4" xfId="0" applyFont="1" applyFill="1" applyBorder="1" applyAlignment="1" applyProtection="1">
      <alignment horizontal="center" vertical="center" wrapText="1"/>
    </xf>
    <xf numFmtId="0" fontId="42" fillId="9" borderId="1" xfId="0" applyFont="1" applyFill="1" applyBorder="1" applyAlignment="1" applyProtection="1">
      <alignment horizontal="center" vertical="center" wrapText="1"/>
    </xf>
    <xf numFmtId="0" fontId="42" fillId="9" borderId="1" xfId="0" applyFont="1" applyFill="1" applyBorder="1" applyAlignment="1" applyProtection="1">
      <alignment horizontal="left" vertical="center" wrapText="1"/>
    </xf>
    <xf numFmtId="1" fontId="35" fillId="14" borderId="1" xfId="0" applyNumberFormat="1" applyFont="1" applyFill="1" applyBorder="1" applyAlignment="1" applyProtection="1">
      <alignment horizontal="center" vertical="center" wrapText="1"/>
    </xf>
    <xf numFmtId="165" fontId="35" fillId="14" borderId="1" xfId="0" applyNumberFormat="1" applyFont="1" applyFill="1" applyBorder="1" applyAlignment="1" applyProtection="1">
      <alignment horizontal="center" vertical="center" wrapText="1"/>
    </xf>
    <xf numFmtId="0" fontId="42" fillId="9" borderId="1" xfId="0" applyFont="1" applyFill="1" applyBorder="1" applyAlignment="1" applyProtection="1">
      <alignment horizontal="left" vertical="center"/>
    </xf>
    <xf numFmtId="2" fontId="35" fillId="14" borderId="1" xfId="0" applyNumberFormat="1" applyFont="1" applyFill="1" applyBorder="1" applyAlignment="1" applyProtection="1">
      <alignment horizontal="left" vertical="center" wrapText="1"/>
    </xf>
    <xf numFmtId="0" fontId="0" fillId="7" borderId="1" xfId="0" applyFont="1" applyFill="1" applyBorder="1" applyAlignment="1" applyProtection="1">
      <alignment horizontal="center" vertical="center"/>
    </xf>
    <xf numFmtId="0" fontId="0" fillId="7" borderId="1" xfId="0" applyFont="1" applyFill="1" applyBorder="1" applyAlignment="1" applyProtection="1">
      <alignment vertical="center" wrapText="1"/>
    </xf>
    <xf numFmtId="0" fontId="0" fillId="7" borderId="1" xfId="0" applyFont="1" applyFill="1" applyBorder="1" applyAlignment="1" applyProtection="1">
      <alignment horizontal="center" vertical="center" wrapText="1"/>
    </xf>
    <xf numFmtId="2" fontId="0" fillId="7" borderId="1" xfId="0" applyNumberFormat="1" applyFont="1" applyFill="1" applyBorder="1" applyAlignment="1" applyProtection="1">
      <alignment horizontal="center" vertical="center"/>
    </xf>
    <xf numFmtId="2" fontId="0" fillId="11" borderId="7" xfId="0" applyNumberFormat="1" applyFont="1" applyFill="1" applyBorder="1" applyAlignment="1" applyProtection="1">
      <alignment horizontal="center" vertical="center"/>
    </xf>
    <xf numFmtId="2" fontId="0" fillId="11" borderId="1" xfId="0" applyNumberFormat="1" applyFont="1" applyFill="1" applyBorder="1" applyAlignment="1" applyProtection="1">
      <alignment horizontal="center" vertical="center"/>
    </xf>
    <xf numFmtId="2" fontId="0" fillId="7" borderId="1" xfId="0" applyNumberFormat="1" applyFont="1" applyFill="1" applyBorder="1" applyAlignment="1" applyProtection="1">
      <alignment horizontal="left" vertical="center"/>
    </xf>
    <xf numFmtId="0" fontId="0" fillId="0" borderId="1" xfId="0" applyFont="1" applyFill="1" applyBorder="1" applyAlignment="1" applyProtection="1">
      <alignment vertical="center" wrapText="1"/>
    </xf>
    <xf numFmtId="0" fontId="0" fillId="0" borderId="27" xfId="0" applyFont="1" applyFill="1" applyBorder="1" applyAlignment="1" applyProtection="1">
      <alignment horizontal="center" vertical="center"/>
    </xf>
    <xf numFmtId="0" fontId="0" fillId="0" borderId="28" xfId="0" applyFont="1" applyFill="1" applyBorder="1" applyAlignment="1" applyProtection="1">
      <alignment vertical="center" wrapText="1"/>
    </xf>
    <xf numFmtId="0" fontId="0" fillId="0" borderId="28" xfId="0" applyFont="1" applyFill="1" applyBorder="1" applyAlignment="1" applyProtection="1">
      <alignment horizontal="center" vertical="center" wrapText="1"/>
    </xf>
    <xf numFmtId="2" fontId="0" fillId="0" borderId="28" xfId="0" applyNumberFormat="1" applyFont="1" applyFill="1" applyBorder="1" applyAlignment="1" applyProtection="1">
      <alignment horizontal="center" vertical="center" wrapText="1"/>
    </xf>
    <xf numFmtId="2" fontId="0" fillId="0" borderId="0" xfId="0" applyNumberFormat="1" applyFont="1" applyFill="1" applyBorder="1" applyAlignment="1" applyProtection="1">
      <alignment horizontal="center" vertical="center" wrapText="1"/>
    </xf>
    <xf numFmtId="0" fontId="35" fillId="0" borderId="0" xfId="0" applyFont="1" applyBorder="1" applyAlignment="1" applyProtection="1">
      <alignment horizontal="center"/>
    </xf>
    <xf numFmtId="0" fontId="35" fillId="0" borderId="0" xfId="0" applyFont="1" applyBorder="1" applyAlignment="1" applyProtection="1">
      <alignment horizontal="left"/>
    </xf>
    <xf numFmtId="2" fontId="35" fillId="0" borderId="0" xfId="0" applyNumberFormat="1" applyFont="1" applyBorder="1" applyAlignment="1" applyProtection="1">
      <alignment horizontal="center"/>
    </xf>
    <xf numFmtId="0" fontId="35" fillId="0" borderId="0" xfId="0" applyFont="1" applyBorder="1" applyProtection="1"/>
    <xf numFmtId="0" fontId="0" fillId="0" borderId="1" xfId="0" applyFont="1" applyBorder="1" applyAlignment="1" applyProtection="1">
      <alignment horizontal="center" vertical="center"/>
      <protection locked="0"/>
    </xf>
    <xf numFmtId="0" fontId="35" fillId="0" borderId="1" xfId="0" applyFont="1" applyBorder="1" applyProtection="1">
      <protection locked="0"/>
    </xf>
    <xf numFmtId="0" fontId="35" fillId="14" borderId="1" xfId="0" applyFont="1" applyFill="1" applyBorder="1" applyAlignment="1" applyProtection="1">
      <alignment horizontal="center" vertical="center" wrapText="1"/>
      <protection locked="0"/>
    </xf>
    <xf numFmtId="0" fontId="42" fillId="7" borderId="1" xfId="0" applyFont="1" applyFill="1" applyBorder="1" applyProtection="1">
      <protection locked="0"/>
    </xf>
    <xf numFmtId="0" fontId="35" fillId="7" borderId="1" xfId="0" applyFont="1" applyFill="1" applyBorder="1" applyProtection="1">
      <protection locked="0"/>
    </xf>
    <xf numFmtId="0" fontId="35" fillId="0" borderId="1" xfId="0" applyFont="1" applyBorder="1" applyAlignment="1" applyProtection="1">
      <alignment wrapText="1"/>
      <protection locked="0"/>
    </xf>
    <xf numFmtId="0" fontId="42" fillId="0" borderId="1" xfId="0" applyFont="1" applyBorder="1" applyAlignment="1" applyProtection="1">
      <alignment horizontal="center" vertical="center"/>
      <protection locked="0"/>
    </xf>
    <xf numFmtId="0" fontId="35" fillId="9" borderId="1" xfId="0" applyFont="1" applyFill="1" applyBorder="1" applyProtection="1">
      <protection locked="0"/>
    </xf>
    <xf numFmtId="0" fontId="35" fillId="0" borderId="1" xfId="0" applyFont="1" applyBorder="1" applyAlignment="1" applyProtection="1">
      <alignment horizontal="center" vertical="center"/>
      <protection locked="0"/>
    </xf>
    <xf numFmtId="0" fontId="35" fillId="0" borderId="1" xfId="0" applyFont="1" applyBorder="1" applyAlignment="1" applyProtection="1">
      <alignment horizontal="left" vertical="center" wrapText="1"/>
      <protection locked="0"/>
    </xf>
    <xf numFmtId="0" fontId="35" fillId="0" borderId="1" xfId="0" applyFont="1" applyBorder="1" applyAlignment="1" applyProtection="1">
      <alignment horizontal="center" vertical="center" wrapText="1"/>
      <protection locked="0"/>
    </xf>
    <xf numFmtId="0" fontId="35" fillId="0" borderId="1" xfId="0" applyFont="1" applyFill="1" applyBorder="1" applyAlignment="1" applyProtection="1">
      <alignment horizontal="center" vertical="center" wrapText="1"/>
      <protection locked="0"/>
    </xf>
    <xf numFmtId="0" fontId="42" fillId="4" borderId="1" xfId="0" applyFont="1" applyFill="1" applyBorder="1" applyAlignment="1" applyProtection="1">
      <alignment vertical="center" wrapText="1"/>
      <protection locked="0"/>
    </xf>
    <xf numFmtId="0" fontId="60" fillId="0" borderId="1" xfId="0" applyFont="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35" fillId="0" borderId="1" xfId="0" applyFont="1" applyBorder="1" applyAlignment="1" applyProtection="1">
      <alignment vertical="center" wrapText="1"/>
      <protection locked="0"/>
    </xf>
    <xf numFmtId="0" fontId="42" fillId="9" borderId="1" xfId="0" applyFont="1" applyFill="1" applyBorder="1" applyAlignment="1" applyProtection="1">
      <alignment horizontal="center" vertical="center"/>
      <protection locked="0"/>
    </xf>
    <xf numFmtId="0" fontId="35" fillId="4" borderId="1" xfId="0" applyFont="1" applyFill="1" applyBorder="1" applyAlignment="1" applyProtection="1">
      <alignment vertical="center" wrapText="1"/>
      <protection locked="0"/>
    </xf>
    <xf numFmtId="0" fontId="35" fillId="9" borderId="1" xfId="0" applyFont="1" applyFill="1" applyBorder="1" applyAlignment="1" applyProtection="1">
      <alignment horizontal="center" vertical="center"/>
      <protection locked="0"/>
    </xf>
    <xf numFmtId="0" fontId="35" fillId="0" borderId="17" xfId="0" applyFont="1" applyBorder="1" applyAlignment="1" applyProtection="1">
      <alignment vertical="center" wrapText="1"/>
      <protection locked="0"/>
    </xf>
    <xf numFmtId="0" fontId="42" fillId="0" borderId="1" xfId="0" applyFont="1" applyBorder="1" applyAlignment="1" applyProtection="1">
      <alignment horizontal="center" vertical="center" wrapText="1"/>
      <protection locked="0"/>
    </xf>
    <xf numFmtId="0" fontId="35" fillId="9" borderId="1" xfId="0" applyFont="1" applyFill="1" applyBorder="1" applyAlignment="1" applyProtection="1">
      <alignment vertical="center" wrapText="1"/>
      <protection locked="0"/>
    </xf>
    <xf numFmtId="0" fontId="35" fillId="9" borderId="1" xfId="0" applyFont="1" applyFill="1" applyBorder="1" applyAlignment="1" applyProtection="1">
      <alignment horizontal="left" vertical="center" wrapText="1"/>
      <protection locked="0"/>
    </xf>
    <xf numFmtId="0" fontId="35" fillId="14" borderId="1" xfId="0" applyFont="1" applyFill="1" applyBorder="1" applyAlignment="1" applyProtection="1">
      <alignment horizontal="left" vertical="center" wrapText="1"/>
      <protection locked="0"/>
    </xf>
    <xf numFmtId="0" fontId="0" fillId="7" borderId="17" xfId="0" applyFont="1" applyFill="1" applyBorder="1" applyAlignment="1" applyProtection="1">
      <alignment vertical="center"/>
      <protection locked="0"/>
    </xf>
    <xf numFmtId="0" fontId="35" fillId="0" borderId="1" xfId="0" applyFont="1" applyBorder="1" applyAlignment="1" applyProtection="1">
      <alignment horizontal="center"/>
      <protection locked="0"/>
    </xf>
    <xf numFmtId="2" fontId="0" fillId="12" borderId="7" xfId="0" applyNumberFormat="1" applyFont="1" applyFill="1" applyBorder="1" applyAlignment="1" applyProtection="1">
      <alignment horizontal="center" vertical="center"/>
      <protection locked="0"/>
    </xf>
    <xf numFmtId="0" fontId="35" fillId="0" borderId="1" xfId="0" applyFont="1" applyFill="1" applyBorder="1" applyAlignment="1" applyProtection="1">
      <alignment horizontal="center" vertical="center"/>
      <protection locked="0"/>
    </xf>
    <xf numFmtId="0" fontId="35" fillId="4" borderId="1" xfId="0" applyFont="1" applyFill="1" applyBorder="1" applyAlignment="1" applyProtection="1">
      <alignment horizontal="center" vertical="center" wrapText="1"/>
      <protection locked="0"/>
    </xf>
    <xf numFmtId="0" fontId="35" fillId="4" borderId="3" xfId="0" applyFont="1" applyFill="1" applyBorder="1" applyAlignment="1" applyProtection="1">
      <alignment horizontal="center" vertical="center"/>
      <protection locked="0"/>
    </xf>
    <xf numFmtId="0" fontId="0" fillId="0" borderId="0" xfId="0" applyFont="1" applyFill="1" applyBorder="1" applyAlignment="1" applyProtection="1">
      <alignment vertical="center" wrapText="1"/>
      <protection locked="0"/>
    </xf>
    <xf numFmtId="2" fontId="35" fillId="0" borderId="1" xfId="0" applyNumberFormat="1" applyFont="1" applyFill="1" applyBorder="1" applyAlignment="1" applyProtection="1">
      <alignment horizontal="center" vertical="center"/>
      <protection locked="0"/>
    </xf>
    <xf numFmtId="0" fontId="35" fillId="4" borderId="1" xfId="0" applyFont="1" applyFill="1" applyBorder="1" applyAlignment="1" applyProtection="1">
      <alignment horizontal="center" vertical="center"/>
      <protection locked="0"/>
    </xf>
    <xf numFmtId="0" fontId="44" fillId="0" borderId="1" xfId="0" applyFont="1" applyFill="1" applyBorder="1" applyAlignment="1" applyProtection="1">
      <alignment horizontal="center" vertical="center"/>
      <protection locked="0"/>
    </xf>
    <xf numFmtId="0" fontId="53" fillId="0" borderId="1" xfId="0" applyFont="1" applyBorder="1" applyAlignment="1" applyProtection="1">
      <alignment horizontal="center" vertical="center" wrapText="1"/>
      <protection locked="0"/>
    </xf>
    <xf numFmtId="0" fontId="44" fillId="0" borderId="1" xfId="0" applyFont="1" applyBorder="1" applyAlignment="1" applyProtection="1">
      <alignment vertical="center" wrapText="1"/>
      <protection locked="0"/>
    </xf>
    <xf numFmtId="0" fontId="44" fillId="0" borderId="1" xfId="0" applyFont="1" applyFill="1" applyBorder="1" applyAlignment="1" applyProtection="1">
      <alignment vertical="center" wrapText="1"/>
      <protection locked="0"/>
    </xf>
    <xf numFmtId="0" fontId="0" fillId="0" borderId="1" xfId="0" applyBorder="1" applyProtection="1">
      <protection locked="0"/>
    </xf>
    <xf numFmtId="0" fontId="0" fillId="0" borderId="1" xfId="0" applyFont="1" applyBorder="1" applyAlignment="1" applyProtection="1">
      <protection locked="0"/>
    </xf>
    <xf numFmtId="0" fontId="45" fillId="0" borderId="1" xfId="0" applyFont="1" applyFill="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5" fillId="0" borderId="1" xfId="0" applyFont="1" applyFill="1" applyBorder="1" applyAlignment="1" applyProtection="1">
      <alignment vertical="center" wrapText="1"/>
      <protection locked="0"/>
    </xf>
    <xf numFmtId="0" fontId="66" fillId="6" borderId="1" xfId="0" applyFont="1" applyFill="1" applyBorder="1" applyAlignment="1">
      <alignment vertical="center"/>
    </xf>
    <xf numFmtId="0" fontId="67" fillId="6" borderId="1" xfId="0" applyFont="1" applyFill="1" applyBorder="1" applyAlignment="1">
      <alignment horizontal="center" vertical="center" wrapText="1"/>
    </xf>
    <xf numFmtId="0" fontId="67" fillId="6" borderId="7" xfId="0" applyFont="1" applyFill="1" applyBorder="1" applyAlignment="1">
      <alignment horizontal="center" vertical="center" wrapText="1"/>
    </xf>
    <xf numFmtId="0" fontId="67" fillId="6" borderId="14" xfId="0" applyFont="1" applyFill="1" applyBorder="1" applyAlignment="1">
      <alignment horizontal="center" vertical="center" wrapText="1"/>
    </xf>
    <xf numFmtId="0" fontId="0" fillId="6" borderId="0" xfId="0" applyFill="1"/>
    <xf numFmtId="0" fontId="0" fillId="0" borderId="0" xfId="0" applyProtection="1">
      <protection locked="0"/>
    </xf>
    <xf numFmtId="0" fontId="0" fillId="0" borderId="1" xfId="0" applyBorder="1" applyAlignment="1" applyProtection="1">
      <alignment vertical="top" wrapText="1"/>
      <protection locked="0"/>
    </xf>
    <xf numFmtId="0" fontId="0" fillId="0" borderId="1" xfId="0" applyBorder="1" applyAlignment="1" applyProtection="1">
      <protection locked="0"/>
    </xf>
    <xf numFmtId="0" fontId="42" fillId="0" borderId="13" xfId="0" applyFont="1" applyFill="1" applyBorder="1" applyAlignment="1" applyProtection="1">
      <alignment horizontal="center" vertical="center"/>
    </xf>
    <xf numFmtId="0" fontId="42" fillId="0" borderId="1" xfId="0" applyFont="1" applyFill="1" applyBorder="1" applyAlignment="1" applyProtection="1">
      <alignment vertical="center" wrapText="1"/>
    </xf>
    <xf numFmtId="0" fontId="42" fillId="0" borderId="1" xfId="0" applyFont="1" applyFill="1" applyBorder="1" applyAlignment="1" applyProtection="1">
      <alignment horizontal="center" vertical="center" wrapText="1"/>
    </xf>
    <xf numFmtId="0" fontId="42" fillId="0" borderId="1" xfId="0" applyFont="1" applyFill="1" applyBorder="1" applyAlignment="1" applyProtection="1">
      <alignment horizontal="center" vertical="center"/>
    </xf>
    <xf numFmtId="0" fontId="42" fillId="0" borderId="3" xfId="0" applyFont="1" applyFill="1" applyBorder="1" applyAlignment="1" applyProtection="1">
      <alignment horizontal="center" vertical="center"/>
      <protection locked="0"/>
    </xf>
    <xf numFmtId="2" fontId="42" fillId="0" borderId="3" xfId="0" applyNumberFormat="1"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protection locked="0"/>
    </xf>
    <xf numFmtId="0" fontId="42" fillId="0" borderId="1" xfId="0" applyFont="1" applyFill="1" applyBorder="1" applyAlignment="1" applyProtection="1">
      <alignment horizontal="center" vertical="center"/>
      <protection locked="0"/>
    </xf>
    <xf numFmtId="0" fontId="34" fillId="4" borderId="19" xfId="0" applyFont="1" applyFill="1" applyBorder="1" applyAlignment="1" applyProtection="1">
      <alignment horizontal="center" vertical="center"/>
    </xf>
    <xf numFmtId="0" fontId="34" fillId="4" borderId="1" xfId="0" applyFont="1" applyFill="1" applyBorder="1" applyAlignment="1" applyProtection="1">
      <alignment vertical="center" wrapText="1"/>
    </xf>
    <xf numFmtId="0" fontId="34" fillId="4" borderId="1" xfId="0" applyFont="1" applyFill="1" applyBorder="1" applyAlignment="1" applyProtection="1">
      <alignment horizontal="center" vertical="center" wrapText="1"/>
    </xf>
    <xf numFmtId="0" fontId="34" fillId="4" borderId="1"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0" fontId="0" fillId="0" borderId="0" xfId="0" applyFill="1"/>
    <xf numFmtId="0" fontId="0" fillId="0" borderId="29" xfId="0" applyFont="1" applyFill="1" applyBorder="1" applyAlignment="1" applyProtection="1">
      <alignment horizontal="center" vertical="center"/>
    </xf>
    <xf numFmtId="0" fontId="0" fillId="0" borderId="8" xfId="0" applyFont="1" applyBorder="1" applyAlignment="1" applyProtection="1">
      <alignment horizontal="center" vertical="center" wrapText="1"/>
      <protection locked="0"/>
    </xf>
    <xf numFmtId="0" fontId="0" fillId="0" borderId="0" xfId="0" applyFont="1" applyFill="1"/>
    <xf numFmtId="0" fontId="34" fillId="0" borderId="29" xfId="0" applyFont="1" applyFill="1" applyBorder="1" applyAlignment="1" applyProtection="1">
      <alignment horizontal="center" vertical="center"/>
    </xf>
    <xf numFmtId="0" fontId="34" fillId="0" borderId="7" xfId="0" applyFont="1" applyFill="1" applyBorder="1" applyAlignment="1" applyProtection="1">
      <alignment vertical="center" wrapText="1"/>
    </xf>
    <xf numFmtId="0" fontId="34" fillId="0" borderId="1"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0" xfId="0" applyFont="1" applyFill="1"/>
    <xf numFmtId="0" fontId="0" fillId="0" borderId="7" xfId="0" applyFont="1" applyFill="1" applyBorder="1" applyAlignment="1" applyProtection="1">
      <alignment vertical="center" wrapText="1"/>
    </xf>
    <xf numFmtId="0" fontId="0" fillId="0" borderId="7" xfId="0" applyFont="1" applyFill="1" applyBorder="1" applyAlignment="1" applyProtection="1">
      <alignment horizontal="center" vertical="center" wrapText="1"/>
    </xf>
    <xf numFmtId="0" fontId="68" fillId="4" borderId="1" xfId="0" applyFont="1" applyFill="1" applyBorder="1" applyAlignment="1" applyProtection="1">
      <alignment horizontal="left" vertical="center"/>
    </xf>
    <xf numFmtId="0" fontId="42" fillId="4" borderId="1" xfId="0" applyFont="1" applyFill="1" applyBorder="1" applyAlignment="1">
      <alignment horizontal="center" vertical="center"/>
    </xf>
    <xf numFmtId="0" fontId="35" fillId="0" borderId="1" xfId="0" applyFont="1" applyBorder="1" applyAlignment="1">
      <alignment vertical="center"/>
    </xf>
    <xf numFmtId="0" fontId="41" fillId="0" borderId="1" xfId="0" applyFont="1" applyFill="1" applyBorder="1" applyAlignment="1">
      <alignment horizontal="center" vertical="center"/>
    </xf>
    <xf numFmtId="0" fontId="41" fillId="0" borderId="1" xfId="0" applyFont="1" applyFill="1" applyBorder="1" applyAlignment="1" applyProtection="1">
      <alignment vertical="center"/>
      <protection locked="0"/>
    </xf>
    <xf numFmtId="0" fontId="41" fillId="0" borderId="1" xfId="0" applyFont="1" applyFill="1" applyBorder="1" applyAlignment="1">
      <alignment vertical="center"/>
    </xf>
    <xf numFmtId="0" fontId="42" fillId="4" borderId="1" xfId="0" applyFont="1" applyFill="1" applyBorder="1" applyAlignment="1">
      <alignment horizontal="left" vertical="center" wrapText="1" indent="1"/>
    </xf>
    <xf numFmtId="0" fontId="69" fillId="0" borderId="1" xfId="0" applyFont="1" applyBorder="1" applyAlignment="1">
      <alignment horizontal="center" vertical="center"/>
    </xf>
    <xf numFmtId="0" fontId="70" fillId="7" borderId="1" xfId="0" applyFont="1" applyFill="1" applyBorder="1" applyAlignment="1">
      <alignment horizontal="left"/>
    </xf>
    <xf numFmtId="0" fontId="69" fillId="0" borderId="3" xfId="0" applyFont="1" applyBorder="1" applyAlignment="1">
      <alignment horizontal="center"/>
    </xf>
    <xf numFmtId="0" fontId="69" fillId="0" borderId="4" xfId="0" applyFont="1" applyBorder="1" applyAlignment="1">
      <alignment horizontal="center"/>
    </xf>
    <xf numFmtId="0" fontId="69" fillId="0" borderId="17" xfId="0" applyFont="1" applyBorder="1" applyAlignment="1">
      <alignment horizontal="center"/>
    </xf>
    <xf numFmtId="0" fontId="35"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41" fillId="0" borderId="7"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1" xfId="0" applyFont="1" applyFill="1" applyBorder="1" applyAlignment="1">
      <alignment horizontal="left" vertical="center" wrapText="1" indent="1"/>
    </xf>
    <xf numFmtId="0" fontId="42" fillId="0" borderId="1" xfId="0" applyFont="1" applyFill="1" applyBorder="1" applyAlignment="1">
      <alignment horizontal="center" vertical="center" wrapText="1"/>
    </xf>
    <xf numFmtId="2" fontId="0" fillId="0" borderId="7" xfId="0" applyNumberFormat="1" applyFont="1" applyFill="1" applyBorder="1" applyAlignment="1" applyProtection="1">
      <alignment horizontal="center" vertical="center"/>
    </xf>
    <xf numFmtId="2" fontId="0" fillId="0" borderId="7" xfId="0" applyNumberFormat="1" applyFont="1" applyFill="1" applyBorder="1" applyAlignment="1" applyProtection="1">
      <alignment horizontal="left" vertical="center"/>
    </xf>
    <xf numFmtId="2" fontId="71" fillId="0" borderId="7" xfId="0" applyNumberFormat="1" applyFont="1" applyFill="1" applyBorder="1" applyAlignment="1" applyProtection="1">
      <alignment horizontal="center" vertical="center" wrapText="1"/>
    </xf>
    <xf numFmtId="0" fontId="35" fillId="0" borderId="3" xfId="0" applyFont="1" applyBorder="1" applyAlignment="1">
      <alignment horizontal="center" vertical="center"/>
    </xf>
    <xf numFmtId="0" fontId="0" fillId="0" borderId="1" xfId="0" applyFont="1" applyFill="1" applyBorder="1" applyAlignment="1" applyProtection="1">
      <alignment horizontal="center" vertical="center" wrapText="1"/>
      <protection locked="0"/>
    </xf>
    <xf numFmtId="0" fontId="61" fillId="0" borderId="1" xfId="0" applyFont="1" applyFill="1" applyBorder="1" applyAlignment="1">
      <alignment horizontal="center" vertical="center"/>
    </xf>
    <xf numFmtId="0" fontId="61" fillId="0" borderId="1" xfId="0" applyFont="1" applyFill="1" applyBorder="1" applyAlignment="1">
      <alignment vertical="center"/>
    </xf>
    <xf numFmtId="0" fontId="72" fillId="0" borderId="1" xfId="0" applyFont="1" applyBorder="1" applyAlignment="1">
      <alignment horizontal="center" vertical="center"/>
    </xf>
    <xf numFmtId="0" fontId="73" fillId="0" borderId="1" xfId="0" applyFont="1" applyBorder="1" applyAlignment="1">
      <alignment horizontal="left" vertical="center"/>
    </xf>
    <xf numFmtId="0" fontId="73" fillId="0" borderId="1" xfId="0" applyFont="1" applyBorder="1" applyAlignment="1">
      <alignment horizontal="center" vertical="center"/>
    </xf>
    <xf numFmtId="1" fontId="69" fillId="0" borderId="1" xfId="0" applyNumberFormat="1" applyFont="1" applyBorder="1" applyAlignment="1">
      <alignment horizontal="center" vertical="center"/>
    </xf>
    <xf numFmtId="0" fontId="73" fillId="0" borderId="1" xfId="0" applyFont="1" applyBorder="1" applyAlignment="1">
      <alignment horizontal="left" vertical="center" wrapText="1"/>
    </xf>
    <xf numFmtId="0" fontId="73" fillId="0" borderId="1" xfId="0" applyFont="1" applyBorder="1" applyAlignment="1">
      <alignment horizontal="center" vertical="center" wrapText="1"/>
    </xf>
    <xf numFmtId="0" fontId="72" fillId="0" borderId="1" xfId="0" applyFont="1" applyBorder="1" applyAlignment="1">
      <alignment horizontal="left" vertical="center" wrapText="1"/>
    </xf>
    <xf numFmtId="0" fontId="73" fillId="0" borderId="1" xfId="0" applyFont="1" applyBorder="1" applyAlignment="1">
      <alignment vertical="center" wrapText="1"/>
    </xf>
    <xf numFmtId="0" fontId="73" fillId="0" borderId="1" xfId="0" applyFont="1" applyFill="1" applyBorder="1" applyAlignment="1">
      <alignment horizontal="center" vertical="center"/>
    </xf>
    <xf numFmtId="0" fontId="73" fillId="0" borderId="1" xfId="0" applyFont="1" applyFill="1" applyBorder="1" applyAlignment="1">
      <alignment vertical="center"/>
    </xf>
    <xf numFmtId="0" fontId="74" fillId="6" borderId="1" xfId="0" applyFont="1" applyFill="1" applyBorder="1" applyAlignment="1">
      <alignment horizontal="center" vertical="center"/>
    </xf>
    <xf numFmtId="0" fontId="74" fillId="6" borderId="1" xfId="0" applyFont="1" applyFill="1" applyBorder="1" applyAlignment="1">
      <alignment horizontal="left" vertical="center" wrapText="1"/>
    </xf>
    <xf numFmtId="0" fontId="74" fillId="6" borderId="1" xfId="0" applyFont="1" applyFill="1" applyBorder="1" applyAlignment="1">
      <alignment vertical="center"/>
    </xf>
    <xf numFmtId="0" fontId="34" fillId="0" borderId="0" xfId="0" applyFont="1" applyAlignment="1">
      <alignment horizontal="center" vertical="center"/>
    </xf>
    <xf numFmtId="1" fontId="35" fillId="6" borderId="1" xfId="0" applyNumberFormat="1" applyFont="1" applyFill="1" applyBorder="1" applyAlignment="1">
      <alignment horizontal="center" vertical="center" wrapText="1"/>
    </xf>
    <xf numFmtId="0" fontId="36" fillId="6" borderId="1" xfId="0" applyFont="1" applyFill="1" applyBorder="1" applyAlignment="1">
      <alignment horizontal="left" vertical="center" wrapText="1"/>
    </xf>
    <xf numFmtId="0" fontId="0" fillId="6" borderId="1" xfId="0" applyFill="1" applyBorder="1"/>
    <xf numFmtId="0" fontId="0" fillId="6" borderId="1" xfId="0" applyFill="1" applyBorder="1" applyAlignment="1">
      <alignment horizontal="center"/>
    </xf>
    <xf numFmtId="0" fontId="35" fillId="9" borderId="4" xfId="0" applyFont="1" applyFill="1" applyBorder="1" applyAlignment="1" applyProtection="1">
      <alignment horizontal="center" vertical="center"/>
    </xf>
    <xf numFmtId="0" fontId="75" fillId="0" borderId="0" xfId="0" applyFont="1"/>
    <xf numFmtId="0" fontId="42" fillId="14" borderId="1" xfId="0" applyFont="1" applyFill="1" applyBorder="1" applyAlignment="1" applyProtection="1">
      <alignment horizontal="center" vertical="center" wrapText="1"/>
    </xf>
    <xf numFmtId="0" fontId="42" fillId="14" borderId="1" xfId="0" applyFont="1" applyFill="1" applyBorder="1" applyAlignment="1" applyProtection="1">
      <alignment horizontal="left" vertical="center" wrapText="1"/>
    </xf>
    <xf numFmtId="0" fontId="42" fillId="14" borderId="1" xfId="0" applyFont="1" applyFill="1" applyBorder="1" applyAlignment="1" applyProtection="1">
      <alignment horizontal="center" vertical="center" wrapText="1"/>
      <protection locked="0"/>
    </xf>
    <xf numFmtId="0" fontId="42" fillId="0" borderId="0" xfId="0" applyFont="1" applyFill="1" applyBorder="1" applyProtection="1"/>
    <xf numFmtId="0" fontId="67" fillId="6" borderId="1" xfId="0" applyFont="1" applyFill="1" applyBorder="1" applyAlignment="1">
      <alignment horizontal="left" vertical="center"/>
    </xf>
    <xf numFmtId="0" fontId="66" fillId="6" borderId="1" xfId="0" applyFont="1" applyFill="1" applyBorder="1" applyAlignment="1">
      <alignment horizontal="left" vertical="center"/>
    </xf>
    <xf numFmtId="0" fontId="66" fillId="6" borderId="17" xfId="0" applyFont="1" applyFill="1" applyBorder="1" applyAlignment="1">
      <alignment horizontal="left" vertical="center"/>
    </xf>
    <xf numFmtId="0" fontId="67" fillId="6" borderId="1" xfId="0" applyFont="1" applyFill="1" applyBorder="1" applyAlignment="1">
      <alignment horizontal="center" vertical="center" wrapText="1"/>
    </xf>
    <xf numFmtId="0" fontId="66" fillId="6" borderId="1" xfId="0" applyFont="1" applyFill="1" applyBorder="1" applyAlignment="1">
      <alignment vertical="center"/>
    </xf>
    <xf numFmtId="2" fontId="35" fillId="0" borderId="1" xfId="0" applyNumberFormat="1" applyFont="1" applyBorder="1" applyAlignment="1">
      <alignment horizontal="center" vertical="center"/>
    </xf>
    <xf numFmtId="0" fontId="0" fillId="0" borderId="1" xfId="0" quotePrefix="1" applyBorder="1" applyAlignment="1">
      <alignment horizontal="center"/>
    </xf>
    <xf numFmtId="0" fontId="0" fillId="0" borderId="1" xfId="0" quotePrefix="1" applyBorder="1"/>
    <xf numFmtId="0" fontId="0" fillId="4" borderId="1" xfId="0" applyFont="1" applyFill="1" applyBorder="1" applyAlignment="1">
      <alignment horizontal="center"/>
    </xf>
    <xf numFmtId="0" fontId="0" fillId="0" borderId="1" xfId="0" quotePrefix="1" applyFont="1" applyBorder="1" applyAlignment="1">
      <alignment horizontal="left" vertical="center" wrapText="1"/>
    </xf>
    <xf numFmtId="0" fontId="35" fillId="0" borderId="0" xfId="0" applyFont="1" applyFill="1" applyAlignment="1">
      <alignment wrapText="1"/>
    </xf>
    <xf numFmtId="0" fontId="35" fillId="0" borderId="0" xfId="0" applyFont="1" applyAlignment="1">
      <alignment wrapText="1"/>
    </xf>
    <xf numFmtId="165" fontId="35" fillId="0" borderId="1" xfId="0" applyNumberFormat="1" applyFont="1" applyBorder="1" applyAlignment="1">
      <alignment horizontal="center" vertical="center"/>
    </xf>
    <xf numFmtId="0" fontId="35" fillId="0" borderId="0" xfId="0" applyFont="1" applyFill="1" applyAlignment="1"/>
    <xf numFmtId="0" fontId="35" fillId="0" borderId="0" xfId="0" applyFont="1" applyAlignment="1"/>
    <xf numFmtId="2" fontId="35" fillId="0" borderId="1" xfId="0" applyNumberFormat="1" applyFont="1" applyFill="1" applyBorder="1" applyAlignment="1">
      <alignment horizontal="center" vertical="center"/>
    </xf>
    <xf numFmtId="0" fontId="35" fillId="0" borderId="1" xfId="0" quotePrefix="1" applyFont="1" applyBorder="1" applyAlignment="1">
      <alignment horizontal="left" vertical="center" wrapText="1"/>
    </xf>
    <xf numFmtId="2" fontId="35" fillId="0" borderId="1" xfId="0" quotePrefix="1" applyNumberFormat="1" applyFont="1" applyFill="1" applyBorder="1" applyAlignment="1">
      <alignment horizontal="left" vertical="center" wrapText="1"/>
    </xf>
    <xf numFmtId="0" fontId="0" fillId="7" borderId="1" xfId="0" applyFill="1" applyBorder="1" applyAlignment="1" applyProtection="1">
      <alignment vertical="center" wrapText="1"/>
    </xf>
    <xf numFmtId="2" fontId="0" fillId="0" borderId="7" xfId="0" applyNumberFormat="1" applyFont="1" applyFill="1" applyBorder="1" applyAlignment="1" applyProtection="1">
      <alignment horizontal="center" vertical="center" wrapText="1"/>
    </xf>
    <xf numFmtId="0" fontId="48" fillId="0" borderId="14" xfId="0" quotePrefix="1" applyFont="1" applyFill="1" applyBorder="1" applyAlignment="1">
      <alignment horizontal="left" vertical="center" wrapText="1"/>
    </xf>
    <xf numFmtId="0" fontId="35" fillId="6" borderId="1" xfId="0" applyFont="1" applyFill="1" applyBorder="1" applyAlignment="1">
      <alignment horizontal="left" vertical="center"/>
    </xf>
    <xf numFmtId="0" fontId="43" fillId="6" borderId="1" xfId="0" applyFont="1" applyFill="1" applyBorder="1" applyAlignment="1">
      <alignment vertical="center" wrapText="1"/>
    </xf>
    <xf numFmtId="2" fontId="35" fillId="6" borderId="1" xfId="0" applyNumberFormat="1" applyFont="1" applyFill="1" applyBorder="1" applyAlignment="1">
      <alignment horizontal="center" vertical="center"/>
    </xf>
    <xf numFmtId="0" fontId="35" fillId="6" borderId="1" xfId="0" applyFont="1" applyFill="1" applyBorder="1" applyAlignment="1">
      <alignment horizontal="left" vertical="center" wrapText="1"/>
    </xf>
    <xf numFmtId="2" fontId="35" fillId="6" borderId="1" xfId="1" applyNumberFormat="1" applyFont="1" applyFill="1" applyBorder="1" applyAlignment="1">
      <alignment horizontal="center" vertical="center"/>
    </xf>
    <xf numFmtId="0" fontId="42" fillId="7" borderId="1" xfId="0" applyFont="1" applyFill="1" applyBorder="1" applyAlignment="1">
      <alignment horizontal="center" vertical="center"/>
    </xf>
    <xf numFmtId="0" fontId="35" fillId="7" borderId="1" xfId="0" applyFont="1" applyFill="1" applyBorder="1" applyAlignment="1">
      <alignment horizontal="center" vertical="center"/>
    </xf>
    <xf numFmtId="0" fontId="35" fillId="6" borderId="1" xfId="0" applyFont="1" applyFill="1" applyBorder="1" applyAlignment="1">
      <alignment horizontal="center" vertical="center"/>
    </xf>
    <xf numFmtId="0" fontId="42" fillId="6" borderId="1" xfId="0" applyFont="1" applyFill="1" applyBorder="1" applyAlignment="1">
      <alignment horizontal="center" vertical="center"/>
    </xf>
    <xf numFmtId="0" fontId="35" fillId="0" borderId="0" xfId="0" applyFont="1" applyAlignment="1">
      <alignment horizontal="center" vertical="center"/>
    </xf>
    <xf numFmtId="0" fontId="4" fillId="0" borderId="1" xfId="0" applyFont="1" applyBorder="1" applyAlignment="1">
      <alignment vertical="center" wrapText="1"/>
    </xf>
    <xf numFmtId="0" fontId="35" fillId="0" borderId="1" xfId="0" applyFont="1" applyFill="1" applyBorder="1" applyAlignment="1">
      <alignment horizontal="left" vertical="center"/>
    </xf>
    <xf numFmtId="0" fontId="0" fillId="0" borderId="1" xfId="0" quotePrefix="1" applyFont="1" applyFill="1" applyBorder="1" applyAlignment="1">
      <alignment horizontal="center" vertical="center" wrapText="1" readingOrder="1"/>
    </xf>
    <xf numFmtId="2" fontId="0" fillId="0" borderId="1" xfId="0" applyNumberFormat="1" applyFont="1" applyFill="1" applyBorder="1" applyAlignment="1">
      <alignment horizontal="center" vertical="center" wrapText="1"/>
    </xf>
    <xf numFmtId="2" fontId="59" fillId="0" borderId="1" xfId="0" applyNumberFormat="1" applyFont="1" applyBorder="1" applyAlignment="1">
      <alignment horizontal="center" vertical="center" wrapText="1"/>
    </xf>
    <xf numFmtId="2" fontId="71" fillId="0" borderId="1" xfId="0" applyNumberFormat="1" applyFont="1" applyBorder="1" applyAlignment="1">
      <alignment horizontal="center" vertical="center" wrapText="1"/>
    </xf>
    <xf numFmtId="2" fontId="0" fillId="0" borderId="1" xfId="0" applyNumberFormat="1" applyFont="1" applyBorder="1" applyAlignment="1">
      <alignment horizontal="left" vertical="center" wrapText="1"/>
    </xf>
    <xf numFmtId="1" fontId="0" fillId="8" borderId="1" xfId="0" applyNumberFormat="1" applyFont="1" applyFill="1" applyBorder="1" applyAlignment="1">
      <alignment horizontal="center" vertical="center" wrapText="1"/>
    </xf>
    <xf numFmtId="0" fontId="67" fillId="6" borderId="1" xfId="0" applyFont="1" applyFill="1" applyBorder="1" applyAlignment="1">
      <alignment horizontal="left" vertical="center" wrapText="1"/>
    </xf>
    <xf numFmtId="0" fontId="66" fillId="0" borderId="4" xfId="0" applyFont="1" applyBorder="1" applyAlignment="1" applyProtection="1">
      <alignment horizontal="center" vertical="center"/>
    </xf>
    <xf numFmtId="0" fontId="35" fillId="0" borderId="1" xfId="0" quotePrefix="1" applyFont="1" applyBorder="1" applyAlignment="1">
      <alignment horizontal="left" vertical="center"/>
    </xf>
    <xf numFmtId="0" fontId="38" fillId="0" borderId="1" xfId="0" quotePrefix="1" applyFont="1" applyBorder="1" applyAlignment="1">
      <alignment horizontal="left" vertical="center" wrapText="1"/>
    </xf>
    <xf numFmtId="0" fontId="73" fillId="0" borderId="1" xfId="0" quotePrefix="1" applyFont="1" applyBorder="1" applyAlignment="1">
      <alignment horizontal="center" vertical="center"/>
    </xf>
    <xf numFmtId="0" fontId="0" fillId="0" borderId="7" xfId="0" quotePrefix="1" applyFont="1" applyFill="1" applyBorder="1" applyAlignment="1">
      <alignment vertical="center" wrapText="1"/>
    </xf>
    <xf numFmtId="0" fontId="0" fillId="0" borderId="7" xfId="0" quotePrefix="1" applyFont="1" applyFill="1" applyBorder="1" applyAlignment="1" applyProtection="1">
      <alignment vertical="center" wrapText="1"/>
    </xf>
    <xf numFmtId="0" fontId="0" fillId="0" borderId="1" xfId="0" quotePrefix="1" applyFont="1" applyBorder="1" applyAlignment="1">
      <alignment vertical="center" wrapText="1"/>
    </xf>
    <xf numFmtId="0" fontId="0" fillId="0" borderId="14" xfId="0" quotePrefix="1" applyFont="1" applyBorder="1" applyAlignment="1">
      <alignment vertical="center" wrapText="1"/>
    </xf>
    <xf numFmtId="2" fontId="38" fillId="0" borderId="1" xfId="0" quotePrefix="1" applyNumberFormat="1" applyFont="1" applyBorder="1" applyAlignment="1">
      <alignment horizontal="left" vertical="center" wrapText="1"/>
    </xf>
    <xf numFmtId="2" fontId="38" fillId="9" borderId="1" xfId="0" quotePrefix="1" applyNumberFormat="1" applyFont="1" applyFill="1" applyBorder="1" applyAlignment="1">
      <alignment horizontal="left" vertical="center"/>
    </xf>
    <xf numFmtId="2" fontId="38" fillId="0" borderId="1" xfId="0" quotePrefix="1" applyNumberFormat="1" applyFont="1" applyFill="1" applyBorder="1" applyAlignment="1">
      <alignment horizontal="left" vertical="center"/>
    </xf>
    <xf numFmtId="2" fontId="38" fillId="0" borderId="1" xfId="0" quotePrefix="1" applyNumberFormat="1" applyFont="1" applyFill="1" applyBorder="1" applyAlignment="1">
      <alignment horizontal="left" vertical="center" wrapText="1"/>
    </xf>
    <xf numFmtId="2" fontId="39" fillId="0" borderId="1" xfId="0" quotePrefix="1" applyNumberFormat="1" applyFont="1" applyBorder="1" applyAlignment="1">
      <alignment horizontal="left" vertical="center" wrapText="1"/>
    </xf>
    <xf numFmtId="2" fontId="42" fillId="0" borderId="13" xfId="0" applyNumberFormat="1" applyFont="1" applyBorder="1" applyAlignment="1">
      <alignment horizontal="center"/>
    </xf>
    <xf numFmtId="2" fontId="2" fillId="7" borderId="1" xfId="0" applyNumberFormat="1" applyFont="1" applyFill="1" applyBorder="1" applyAlignment="1" applyProtection="1">
      <alignment horizontal="center" vertical="center" wrapText="1"/>
    </xf>
    <xf numFmtId="2" fontId="64" fillId="0" borderId="1" xfId="0" applyNumberFormat="1" applyFont="1" applyBorder="1" applyAlignment="1">
      <alignment horizontal="center" vertical="center" wrapText="1"/>
    </xf>
    <xf numFmtId="2" fontId="35" fillId="0" borderId="1" xfId="0" applyNumberFormat="1" applyFont="1" applyBorder="1" applyAlignment="1">
      <alignment horizontal="center" vertical="center"/>
    </xf>
    <xf numFmtId="2" fontId="40" fillId="0" borderId="1" xfId="0" quotePrefix="1" applyNumberFormat="1" applyFont="1" applyFill="1" applyBorder="1" applyAlignment="1">
      <alignment horizontal="left" vertical="center" wrapText="1"/>
    </xf>
    <xf numFmtId="2" fontId="0" fillId="0" borderId="1" xfId="0" quotePrefix="1" applyNumberFormat="1" applyFont="1" applyBorder="1" applyAlignment="1">
      <alignment horizontal="left"/>
    </xf>
    <xf numFmtId="0" fontId="42" fillId="0" borderId="1" xfId="0" quotePrefix="1" applyFont="1" applyBorder="1" applyAlignment="1">
      <alignment horizontal="left" vertical="center" wrapText="1"/>
    </xf>
    <xf numFmtId="2" fontId="0" fillId="0" borderId="0" xfId="0" applyNumberFormat="1" applyBorder="1" applyAlignment="1">
      <alignment vertical="center"/>
    </xf>
    <xf numFmtId="2" fontId="76" fillId="17" borderId="1" xfId="0" applyNumberFormat="1" applyFont="1" applyFill="1" applyBorder="1" applyAlignment="1">
      <alignment horizontal="left" vertical="center"/>
    </xf>
    <xf numFmtId="2" fontId="73" fillId="17" borderId="1" xfId="0" applyNumberFormat="1" applyFont="1" applyFill="1" applyBorder="1" applyAlignment="1">
      <alignment horizontal="left" vertical="center" wrapText="1"/>
    </xf>
    <xf numFmtId="2" fontId="73" fillId="17" borderId="1" xfId="0" applyNumberFormat="1" applyFont="1" applyFill="1" applyBorder="1" applyAlignment="1">
      <alignment horizontal="left" vertical="center"/>
    </xf>
    <xf numFmtId="166" fontId="74" fillId="17" borderId="1" xfId="0" applyNumberFormat="1" applyFont="1" applyFill="1" applyBorder="1" applyAlignment="1">
      <alignment horizontal="center" vertical="center"/>
    </xf>
    <xf numFmtId="2" fontId="35" fillId="0" borderId="0" xfId="0" applyNumberFormat="1" applyFont="1" applyBorder="1" applyAlignment="1">
      <alignment vertical="center"/>
    </xf>
    <xf numFmtId="2" fontId="76" fillId="18" borderId="1" xfId="0" applyNumberFormat="1" applyFont="1" applyFill="1" applyBorder="1" applyAlignment="1">
      <alignment horizontal="left" vertical="center"/>
    </xf>
    <xf numFmtId="2" fontId="73" fillId="18" borderId="1" xfId="0" applyNumberFormat="1" applyFont="1" applyFill="1" applyBorder="1" applyAlignment="1">
      <alignment horizontal="left" vertical="center" wrapText="1"/>
    </xf>
    <xf numFmtId="2" fontId="73" fillId="18" borderId="1" xfId="0" applyNumberFormat="1" applyFont="1" applyFill="1" applyBorder="1" applyAlignment="1">
      <alignment horizontal="left" vertical="center"/>
    </xf>
    <xf numFmtId="2" fontId="40" fillId="0" borderId="1" xfId="0" applyNumberFormat="1" applyFont="1" applyFill="1" applyBorder="1" applyAlignment="1">
      <alignment horizontal="center" vertical="center" wrapText="1"/>
    </xf>
    <xf numFmtId="2" fontId="77" fillId="17" borderId="1" xfId="0" applyNumberFormat="1" applyFont="1" applyFill="1" applyBorder="1" applyAlignment="1">
      <alignment horizontal="center" vertical="center"/>
    </xf>
    <xf numFmtId="2" fontId="64" fillId="0" borderId="1" xfId="0" applyNumberFormat="1" applyFont="1" applyBorder="1" applyAlignment="1">
      <alignment horizontal="center" vertical="center"/>
    </xf>
    <xf numFmtId="2" fontId="77" fillId="18" borderId="1" xfId="0" applyNumberFormat="1" applyFont="1" applyFill="1" applyBorder="1" applyAlignment="1">
      <alignment horizontal="center" vertical="center"/>
    </xf>
    <xf numFmtId="0" fontId="0" fillId="0" borderId="0" xfId="0" applyAlignment="1">
      <alignment horizontal="left"/>
    </xf>
    <xf numFmtId="0" fontId="0" fillId="0" borderId="0" xfId="0" applyAlignment="1"/>
    <xf numFmtId="0" fontId="74" fillId="6" borderId="1" xfId="0" applyFont="1" applyFill="1" applyBorder="1" applyAlignment="1">
      <alignment horizontal="center" vertical="center" wrapText="1"/>
    </xf>
    <xf numFmtId="2" fontId="42" fillId="0" borderId="4" xfId="0" applyNumberFormat="1" applyFont="1" applyBorder="1" applyAlignment="1">
      <alignment horizontal="left"/>
    </xf>
    <xf numFmtId="2" fontId="35" fillId="18" borderId="1" xfId="0" applyNumberFormat="1" applyFont="1" applyFill="1" applyBorder="1" applyAlignment="1">
      <alignment horizontal="center" vertical="center" wrapText="1"/>
    </xf>
    <xf numFmtId="2" fontId="35" fillId="0" borderId="1" xfId="0" applyNumberFormat="1" applyFont="1" applyBorder="1" applyAlignment="1">
      <alignment horizontal="center" vertical="center"/>
    </xf>
    <xf numFmtId="2" fontId="2" fillId="7" borderId="1" xfId="0" applyNumberFormat="1" applyFont="1" applyFill="1" applyBorder="1" applyAlignment="1" applyProtection="1">
      <alignment horizontal="center" vertical="center" wrapText="1"/>
    </xf>
    <xf numFmtId="2" fontId="0" fillId="0" borderId="1" xfId="0" applyNumberFormat="1" applyBorder="1" applyAlignment="1">
      <alignment horizontal="center" vertical="center"/>
    </xf>
    <xf numFmtId="0" fontId="54" fillId="0" borderId="1" xfId="0" applyFont="1" applyFill="1" applyBorder="1" applyAlignment="1">
      <alignment horizontal="left" vertical="center" wrapText="1"/>
    </xf>
    <xf numFmtId="0" fontId="0" fillId="6" borderId="1" xfId="0" applyFill="1" applyBorder="1" applyAlignment="1">
      <alignment horizontal="center" vertical="top"/>
    </xf>
    <xf numFmtId="0" fontId="0" fillId="0" borderId="1" xfId="0" applyFill="1" applyBorder="1" applyAlignment="1">
      <alignment horizontal="center" vertical="center"/>
    </xf>
    <xf numFmtId="164" fontId="0" fillId="0" borderId="1" xfId="0" applyNumberFormat="1" applyBorder="1" applyAlignment="1">
      <alignment horizontal="center" vertical="center"/>
    </xf>
    <xf numFmtId="2" fontId="40" fillId="9" borderId="1" xfId="0" quotePrefix="1" applyNumberFormat="1" applyFont="1" applyFill="1" applyBorder="1" applyAlignment="1">
      <alignment horizontal="left" vertical="center"/>
    </xf>
    <xf numFmtId="2" fontId="40" fillId="9" borderId="1" xfId="0" applyNumberFormat="1" applyFont="1" applyFill="1" applyBorder="1" applyAlignment="1">
      <alignment horizontal="left" vertical="top"/>
    </xf>
    <xf numFmtId="2" fontId="64" fillId="0" borderId="1" xfId="0" applyNumberFormat="1" applyFont="1" applyBorder="1" applyAlignment="1">
      <alignment horizontal="center" vertical="top"/>
    </xf>
    <xf numFmtId="2" fontId="2" fillId="0" borderId="1" xfId="0" applyNumberFormat="1" applyFont="1" applyBorder="1" applyAlignment="1" applyProtection="1">
      <alignment horizontal="left" vertical="center" wrapText="1"/>
    </xf>
    <xf numFmtId="2" fontId="2" fillId="0" borderId="0" xfId="0" applyNumberFormat="1" applyFont="1" applyBorder="1" applyAlignment="1" applyProtection="1">
      <alignment horizontal="center" vertical="center" wrapText="1"/>
    </xf>
    <xf numFmtId="2" fontId="61" fillId="0" borderId="0" xfId="0" applyNumberFormat="1" applyFont="1" applyBorder="1"/>
    <xf numFmtId="2" fontId="61" fillId="9" borderId="1" xfId="0" applyNumberFormat="1" applyFont="1" applyFill="1" applyBorder="1" applyAlignment="1">
      <alignment horizontal="left" vertical="center"/>
    </xf>
    <xf numFmtId="2" fontId="40" fillId="9" borderId="1" xfId="0" applyNumberFormat="1" applyFont="1" applyFill="1" applyBorder="1" applyAlignment="1">
      <alignment horizontal="left" vertical="center" wrapText="1"/>
    </xf>
    <xf numFmtId="2" fontId="13" fillId="7" borderId="1" xfId="0" applyNumberFormat="1" applyFont="1" applyFill="1" applyBorder="1" applyAlignment="1" applyProtection="1">
      <alignment horizontal="center" vertical="center" wrapText="1"/>
    </xf>
    <xf numFmtId="2" fontId="78" fillId="0" borderId="0" xfId="0" applyNumberFormat="1" applyFont="1" applyBorder="1"/>
    <xf numFmtId="2" fontId="37" fillId="6" borderId="1" xfId="0" applyNumberFormat="1" applyFont="1" applyFill="1" applyBorder="1" applyAlignment="1">
      <alignment horizontal="left" vertical="center" wrapText="1"/>
    </xf>
    <xf numFmtId="2" fontId="79" fillId="6" borderId="1" xfId="0" applyNumberFormat="1" applyFont="1" applyFill="1" applyBorder="1" applyAlignment="1">
      <alignment horizontal="left" vertical="top" wrapText="1"/>
    </xf>
    <xf numFmtId="2" fontId="0" fillId="6" borderId="0" xfId="0" applyNumberFormat="1" applyFill="1" applyBorder="1"/>
    <xf numFmtId="2" fontId="13" fillId="7" borderId="3" xfId="0" applyNumberFormat="1" applyFont="1" applyFill="1" applyBorder="1" applyAlignment="1" applyProtection="1">
      <alignment horizontal="center" vertical="center" wrapText="1"/>
    </xf>
    <xf numFmtId="0" fontId="42" fillId="6" borderId="1" xfId="0" applyFont="1" applyFill="1" applyBorder="1" applyAlignment="1" applyProtection="1">
      <alignment horizontal="center" vertical="center"/>
    </xf>
    <xf numFmtId="0" fontId="42" fillId="6" borderId="1" xfId="0" applyFont="1" applyFill="1" applyBorder="1" applyAlignment="1" applyProtection="1">
      <alignment horizontal="left" vertical="center" wrapText="1"/>
    </xf>
    <xf numFmtId="0" fontId="42" fillId="6" borderId="1" xfId="0" applyFont="1" applyFill="1" applyBorder="1" applyAlignment="1" applyProtection="1">
      <alignment horizontal="center" vertical="center" wrapText="1"/>
    </xf>
    <xf numFmtId="0" fontId="42" fillId="6" borderId="1" xfId="0" applyFont="1" applyFill="1" applyBorder="1" applyAlignment="1" applyProtection="1">
      <alignment vertical="center" wrapText="1"/>
    </xf>
    <xf numFmtId="2" fontId="68" fillId="6" borderId="19" xfId="0" applyNumberFormat="1" applyFont="1" applyFill="1" applyBorder="1" applyAlignment="1">
      <alignment horizontal="left" vertical="center" wrapText="1"/>
    </xf>
    <xf numFmtId="2" fontId="68" fillId="6" borderId="1" xfId="0" applyNumberFormat="1" applyFont="1" applyFill="1" applyBorder="1" applyAlignment="1">
      <alignment horizontal="left" vertical="center" wrapText="1"/>
    </xf>
    <xf numFmtId="2" fontId="68" fillId="6" borderId="1" xfId="0" applyNumberFormat="1" applyFont="1" applyFill="1" applyBorder="1" applyAlignment="1" applyProtection="1">
      <alignment horizontal="center" vertical="center" wrapText="1"/>
    </xf>
    <xf numFmtId="2" fontId="80" fillId="7" borderId="0" xfId="0" applyNumberFormat="1" applyFont="1" applyFill="1" applyBorder="1"/>
    <xf numFmtId="2" fontId="80" fillId="0" borderId="0" xfId="0" applyNumberFormat="1" applyFont="1" applyBorder="1"/>
    <xf numFmtId="0" fontId="0" fillId="4" borderId="1" xfId="0" applyFill="1" applyBorder="1" applyAlignment="1">
      <alignment horizontal="center" vertical="top" wrapText="1"/>
    </xf>
    <xf numFmtId="0" fontId="34" fillId="4" borderId="13"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30" xfId="0" applyFont="1" applyFill="1" applyBorder="1" applyAlignment="1" applyProtection="1">
      <alignment vertical="center" wrapText="1"/>
    </xf>
    <xf numFmtId="0" fontId="0" fillId="0" borderId="30"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xf>
    <xf numFmtId="0" fontId="0" fillId="0" borderId="1" xfId="0" applyFont="1" applyBorder="1" applyAlignment="1" applyProtection="1">
      <alignment horizontal="left" vertical="center" wrapText="1"/>
    </xf>
    <xf numFmtId="0" fontId="0" fillId="7" borderId="1" xfId="0" applyFont="1" applyFill="1" applyBorder="1" applyAlignment="1" applyProtection="1">
      <alignment horizontal="left" vertical="center"/>
    </xf>
    <xf numFmtId="0" fontId="34" fillId="0" borderId="0" xfId="0" applyFont="1" applyFill="1" applyBorder="1" applyAlignment="1" applyProtection="1">
      <alignment horizontal="center" vertical="center" wrapText="1"/>
      <protection locked="0"/>
    </xf>
    <xf numFmtId="0" fontId="42" fillId="4" borderId="3" xfId="0" applyFont="1" applyFill="1" applyBorder="1" applyAlignment="1" applyProtection="1">
      <alignment horizontal="center" vertical="center"/>
      <protection locked="0"/>
    </xf>
    <xf numFmtId="0" fontId="81" fillId="19" borderId="1" xfId="0" applyFont="1" applyFill="1" applyBorder="1" applyAlignment="1" applyProtection="1">
      <alignment horizontal="center" vertical="center" wrapText="1"/>
    </xf>
    <xf numFmtId="0" fontId="81" fillId="19" borderId="1" xfId="0" applyFont="1" applyFill="1" applyBorder="1" applyAlignment="1" applyProtection="1">
      <alignment vertical="center" wrapText="1"/>
    </xf>
    <xf numFmtId="0" fontId="43" fillId="0" borderId="1" xfId="0" applyFont="1" applyBorder="1" applyAlignment="1" applyProtection="1">
      <alignment horizontal="justify" vertical="center" wrapText="1"/>
    </xf>
    <xf numFmtId="0" fontId="35" fillId="0" borderId="1" xfId="0" applyFont="1" applyBorder="1" applyAlignment="1" applyProtection="1">
      <alignment vertical="center" wrapText="1"/>
    </xf>
    <xf numFmtId="0" fontId="35" fillId="0" borderId="0" xfId="0" applyFont="1" applyBorder="1" applyAlignment="1" applyProtection="1">
      <alignment vertical="center" wrapText="1"/>
    </xf>
    <xf numFmtId="0" fontId="82" fillId="6" borderId="1" xfId="0" applyFont="1" applyFill="1" applyBorder="1" applyAlignment="1" applyProtection="1">
      <alignment horizontal="center" vertical="center"/>
    </xf>
    <xf numFmtId="0" fontId="43" fillId="0" borderId="0" xfId="0" applyFont="1" applyBorder="1" applyAlignment="1" applyProtection="1">
      <alignment horizontal="center" vertical="center"/>
    </xf>
    <xf numFmtId="0" fontId="43" fillId="0" borderId="0" xfId="0" applyFont="1" applyBorder="1" applyAlignment="1" applyProtection="1">
      <alignment vertical="center" wrapText="1"/>
    </xf>
    <xf numFmtId="0" fontId="35" fillId="0" borderId="0" xfId="0" applyFont="1" applyAlignment="1" applyProtection="1"/>
    <xf numFmtId="0" fontId="35" fillId="0" borderId="0" xfId="0" applyFont="1" applyAlignment="1" applyProtection="1">
      <alignment horizontal="center" vertical="center"/>
    </xf>
    <xf numFmtId="0" fontId="83" fillId="0" borderId="0" xfId="0" applyFont="1" applyAlignment="1" applyProtection="1">
      <alignment vertical="center"/>
    </xf>
    <xf numFmtId="0" fontId="35" fillId="0" borderId="0" xfId="0" applyFont="1" applyAlignment="1" applyProtection="1">
      <alignment wrapText="1"/>
    </xf>
    <xf numFmtId="0" fontId="42" fillId="0" borderId="0" xfId="0" applyFont="1" applyAlignment="1" applyProtection="1">
      <alignment horizontal="center" vertical="center" wrapText="1"/>
    </xf>
    <xf numFmtId="0" fontId="35" fillId="0" borderId="0" xfId="0" applyFont="1" applyAlignment="1" applyProtection="1">
      <alignment horizontal="left" vertical="center" wrapText="1"/>
    </xf>
    <xf numFmtId="0" fontId="35" fillId="0" borderId="0" xfId="0" applyFont="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0" fontId="0" fillId="0" borderId="0" xfId="0" applyFont="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0" fillId="0" borderId="0" xfId="0" applyFont="1" applyBorder="1" applyAlignment="1" applyProtection="1">
      <alignment horizontal="center" vertical="center" wrapText="1"/>
      <protection locked="0"/>
    </xf>
    <xf numFmtId="2" fontId="0" fillId="0" borderId="0" xfId="0" applyNumberFormat="1" applyFont="1" applyBorder="1" applyAlignment="1" applyProtection="1">
      <alignment vertical="center"/>
      <protection locked="0"/>
    </xf>
    <xf numFmtId="0" fontId="84" fillId="0" borderId="1" xfId="0" applyFont="1" applyBorder="1" applyAlignment="1" applyProtection="1">
      <alignment vertical="top" wrapText="1"/>
    </xf>
    <xf numFmtId="0" fontId="42" fillId="0" borderId="1" xfId="0" applyFont="1" applyBorder="1" applyProtection="1">
      <protection locked="0"/>
    </xf>
    <xf numFmtId="0" fontId="42" fillId="0" borderId="1" xfId="0" applyFont="1" applyBorder="1" applyAlignment="1" applyProtection="1">
      <alignment horizontal="center"/>
      <protection locked="0"/>
    </xf>
    <xf numFmtId="0" fontId="42" fillId="0" borderId="4" xfId="0" applyFont="1" applyBorder="1" applyAlignment="1" applyProtection="1">
      <alignment horizontal="center" vertical="center"/>
    </xf>
    <xf numFmtId="0" fontId="41" fillId="0" borderId="1" xfId="0" applyFont="1" applyBorder="1" applyAlignment="1" applyProtection="1">
      <alignment horizontal="left" vertical="center" wrapText="1"/>
    </xf>
    <xf numFmtId="0" fontId="35" fillId="0" borderId="1" xfId="0" applyFont="1" applyFill="1" applyBorder="1" applyProtection="1">
      <protection locked="0"/>
    </xf>
    <xf numFmtId="0" fontId="61" fillId="4" borderId="1" xfId="0" applyFont="1" applyFill="1" applyBorder="1" applyAlignment="1">
      <alignment vertical="center" wrapText="1"/>
    </xf>
    <xf numFmtId="0" fontId="61" fillId="6" borderId="3" xfId="0" applyFont="1" applyFill="1" applyBorder="1" applyAlignment="1" applyProtection="1">
      <alignment horizontal="center" vertical="center"/>
    </xf>
    <xf numFmtId="0" fontId="61" fillId="6" borderId="1" xfId="0" applyFont="1" applyFill="1" applyBorder="1" applyAlignment="1" applyProtection="1">
      <alignment horizontal="left" vertical="center"/>
    </xf>
    <xf numFmtId="0" fontId="61" fillId="6" borderId="1" xfId="0" applyFont="1" applyFill="1" applyBorder="1" applyAlignment="1" applyProtection="1">
      <alignment vertical="center"/>
    </xf>
    <xf numFmtId="0" fontId="41" fillId="0" borderId="1" xfId="0" applyFont="1" applyBorder="1" applyAlignment="1" applyProtection="1">
      <alignment horizontal="center" vertical="center"/>
    </xf>
    <xf numFmtId="0" fontId="41" fillId="0" borderId="1" xfId="0" applyFont="1" applyBorder="1" applyAlignment="1" applyProtection="1">
      <alignment horizontal="center" vertical="center"/>
      <protection locked="0"/>
    </xf>
    <xf numFmtId="2" fontId="0" fillId="16" borderId="1" xfId="0" applyNumberFormat="1" applyFont="1" applyFill="1" applyBorder="1" applyAlignment="1" applyProtection="1">
      <alignment horizontal="center" vertical="center"/>
      <protection locked="0"/>
    </xf>
    <xf numFmtId="0" fontId="41" fillId="0" borderId="1" xfId="0" applyFont="1" applyBorder="1" applyAlignment="1" applyProtection="1">
      <alignment horizontal="center" vertical="center" wrapText="1"/>
    </xf>
    <xf numFmtId="165" fontId="41" fillId="0" borderId="1" xfId="0" applyNumberFormat="1" applyFont="1" applyFill="1" applyBorder="1" applyAlignment="1" applyProtection="1">
      <alignment horizontal="center" vertical="center"/>
      <protection locked="0"/>
    </xf>
    <xf numFmtId="0" fontId="41" fillId="0" borderId="1" xfId="0" applyFont="1" applyFill="1" applyBorder="1" applyAlignment="1" applyProtection="1">
      <alignment horizontal="center" vertical="center"/>
      <protection locked="0"/>
    </xf>
    <xf numFmtId="165" fontId="0" fillId="10" borderId="1" xfId="0" applyNumberFormat="1" applyFont="1" applyFill="1" applyBorder="1" applyAlignment="1" applyProtection="1">
      <alignment horizontal="center" vertical="center" wrapText="1"/>
      <protection locked="0"/>
    </xf>
    <xf numFmtId="0" fontId="41" fillId="0" borderId="1" xfId="0" applyFont="1" applyFill="1" applyBorder="1" applyAlignment="1" applyProtection="1">
      <alignment horizontal="center" vertical="center"/>
    </xf>
    <xf numFmtId="0" fontId="0" fillId="0" borderId="17" xfId="0" applyFont="1" applyBorder="1"/>
    <xf numFmtId="165" fontId="61" fillId="14" borderId="1" xfId="0" applyNumberFormat="1" applyFont="1" applyFill="1" applyBorder="1" applyAlignment="1" applyProtection="1">
      <alignment horizontal="center" vertical="center" wrapText="1"/>
    </xf>
    <xf numFmtId="165" fontId="61" fillId="14" borderId="1" xfId="0" applyNumberFormat="1" applyFont="1" applyFill="1" applyBorder="1" applyAlignment="1" applyProtection="1">
      <alignment horizontal="left" vertical="center" wrapText="1"/>
    </xf>
    <xf numFmtId="0" fontId="0" fillId="0" borderId="3" xfId="0" applyFont="1" applyBorder="1"/>
    <xf numFmtId="0" fontId="0" fillId="0" borderId="1" xfId="0" applyFont="1" applyBorder="1"/>
    <xf numFmtId="0" fontId="0" fillId="0" borderId="4" xfId="0" applyFont="1" applyBorder="1"/>
    <xf numFmtId="0" fontId="61" fillId="6" borderId="4" xfId="0" applyFont="1" applyFill="1" applyBorder="1" applyAlignment="1" applyProtection="1">
      <alignment vertical="center"/>
    </xf>
    <xf numFmtId="0" fontId="61" fillId="0" borderId="1" xfId="0" applyFont="1" applyFill="1" applyBorder="1" applyAlignment="1" applyProtection="1">
      <alignment vertical="center"/>
    </xf>
    <xf numFmtId="2" fontId="0" fillId="16" borderId="3" xfId="0" applyNumberFormat="1" applyFont="1" applyFill="1" applyBorder="1" applyAlignment="1" applyProtection="1">
      <alignment horizontal="center" vertical="center"/>
      <protection locked="0"/>
    </xf>
    <xf numFmtId="165" fontId="61" fillId="0" borderId="7" xfId="0" applyNumberFormat="1" applyFont="1" applyFill="1" applyBorder="1" applyAlignment="1" applyProtection="1">
      <alignment horizontal="center" vertical="center" wrapText="1"/>
    </xf>
    <xf numFmtId="165" fontId="61" fillId="0" borderId="7" xfId="0" applyNumberFormat="1" applyFont="1" applyFill="1" applyBorder="1" applyAlignment="1" applyProtection="1">
      <alignment horizontal="left" vertical="center" wrapText="1"/>
    </xf>
    <xf numFmtId="165" fontId="61" fillId="0" borderId="14" xfId="0" applyNumberFormat="1" applyFont="1" applyFill="1" applyBorder="1" applyAlignment="1" applyProtection="1">
      <alignment horizontal="center" vertical="center" wrapText="1"/>
    </xf>
    <xf numFmtId="165" fontId="61" fillId="0" borderId="1" xfId="0" applyNumberFormat="1" applyFont="1" applyFill="1" applyBorder="1" applyAlignment="1" applyProtection="1">
      <alignment horizontal="center" vertical="center" wrapText="1"/>
    </xf>
    <xf numFmtId="0" fontId="85" fillId="14" borderId="1" xfId="0" applyFont="1" applyFill="1" applyBorder="1" applyAlignment="1" applyProtection="1">
      <alignment horizontal="center" vertical="center" wrapText="1"/>
    </xf>
    <xf numFmtId="0" fontId="61" fillId="4" borderId="3" xfId="0" applyFont="1" applyFill="1" applyBorder="1" applyAlignment="1" applyProtection="1">
      <alignment horizontal="center" vertical="center"/>
    </xf>
    <xf numFmtId="0" fontId="61" fillId="4" borderId="1" xfId="0" applyFont="1" applyFill="1" applyBorder="1" applyAlignment="1" applyProtection="1">
      <alignment vertical="center" wrapText="1"/>
    </xf>
    <xf numFmtId="0" fontId="61" fillId="4" borderId="1" xfId="0" applyFont="1" applyFill="1" applyBorder="1" applyAlignment="1" applyProtection="1">
      <alignment horizontal="center" vertical="center" wrapText="1"/>
    </xf>
    <xf numFmtId="0" fontId="41" fillId="4" borderId="1" xfId="0" applyFont="1" applyFill="1" applyBorder="1" applyAlignment="1" applyProtection="1">
      <alignment horizontal="center" vertical="center"/>
    </xf>
    <xf numFmtId="165" fontId="41" fillId="4" borderId="1" xfId="0" applyNumberFormat="1" applyFont="1" applyFill="1" applyBorder="1" applyAlignment="1" applyProtection="1">
      <alignment horizontal="center" vertical="center"/>
    </xf>
    <xf numFmtId="165" fontId="41" fillId="4" borderId="3" xfId="0" applyNumberFormat="1" applyFont="1" applyFill="1" applyBorder="1" applyAlignment="1" applyProtection="1">
      <alignment horizontal="center" vertical="center" wrapText="1"/>
    </xf>
    <xf numFmtId="0" fontId="41" fillId="4" borderId="1" xfId="0" applyFont="1" applyFill="1" applyBorder="1" applyAlignment="1" applyProtection="1">
      <alignment vertical="center" wrapText="1"/>
    </xf>
    <xf numFmtId="0" fontId="61" fillId="6" borderId="1" xfId="0" applyFont="1" applyFill="1" applyBorder="1" applyAlignment="1" applyProtection="1">
      <alignment vertical="center" wrapText="1"/>
    </xf>
    <xf numFmtId="0" fontId="61" fillId="6" borderId="1" xfId="0" applyFont="1" applyFill="1" applyBorder="1" applyAlignment="1" applyProtection="1">
      <alignment horizontal="center" vertical="center" wrapText="1"/>
    </xf>
    <xf numFmtId="0" fontId="41" fillId="6" borderId="1" xfId="0" applyFont="1" applyFill="1" applyBorder="1" applyAlignment="1" applyProtection="1">
      <alignment horizontal="center" vertical="center"/>
    </xf>
    <xf numFmtId="165" fontId="41" fillId="6" borderId="1" xfId="0" applyNumberFormat="1" applyFont="1" applyFill="1" applyBorder="1" applyAlignment="1" applyProtection="1">
      <alignment horizontal="center" vertical="center"/>
    </xf>
    <xf numFmtId="165" fontId="41" fillId="6" borderId="3" xfId="0" applyNumberFormat="1" applyFont="1" applyFill="1" applyBorder="1" applyAlignment="1" applyProtection="1">
      <alignment horizontal="center" vertical="center" wrapText="1"/>
    </xf>
    <xf numFmtId="0" fontId="41" fillId="6" borderId="1" xfId="0" applyFont="1" applyFill="1" applyBorder="1" applyAlignment="1" applyProtection="1">
      <alignment vertical="center" wrapText="1"/>
    </xf>
    <xf numFmtId="0" fontId="41" fillId="0" borderId="3" xfId="0" applyFont="1" applyFill="1" applyBorder="1" applyAlignment="1" applyProtection="1">
      <alignment horizontal="center" vertical="center"/>
    </xf>
    <xf numFmtId="0" fontId="72" fillId="0" borderId="1" xfId="0" applyFont="1" applyBorder="1" applyAlignment="1" applyProtection="1">
      <alignment vertical="center" wrapText="1"/>
    </xf>
    <xf numFmtId="0" fontId="72" fillId="0" borderId="1" xfId="0" applyFont="1" applyBorder="1" applyAlignment="1" applyProtection="1">
      <alignment horizontal="center" vertical="center" wrapText="1"/>
    </xf>
    <xf numFmtId="0" fontId="72" fillId="0" borderId="1" xfId="0" applyFont="1" applyBorder="1" applyAlignment="1" applyProtection="1">
      <alignment horizontal="center" vertical="center"/>
    </xf>
    <xf numFmtId="0" fontId="41" fillId="0" borderId="1" xfId="0" applyFont="1" applyFill="1" applyBorder="1" applyAlignment="1" applyProtection="1">
      <alignment vertical="center" wrapText="1"/>
      <protection locked="0"/>
    </xf>
    <xf numFmtId="165" fontId="41" fillId="0" borderId="14" xfId="0" applyNumberFormat="1" applyFont="1" applyFill="1" applyBorder="1" applyAlignment="1" applyProtection="1">
      <alignment horizontal="center" vertical="center" wrapText="1"/>
    </xf>
    <xf numFmtId="165" fontId="41" fillId="0" borderId="14" xfId="0" applyNumberFormat="1" applyFont="1" applyFill="1" applyBorder="1" applyAlignment="1" applyProtection="1">
      <alignment horizontal="left" vertical="center" wrapText="1"/>
    </xf>
    <xf numFmtId="165" fontId="41" fillId="0" borderId="1" xfId="0" applyNumberFormat="1" applyFont="1" applyFill="1" applyBorder="1" applyAlignment="1" applyProtection="1">
      <alignment horizontal="center" vertical="center" wrapText="1"/>
      <protection locked="0"/>
    </xf>
    <xf numFmtId="0" fontId="69" fillId="0" borderId="3" xfId="0" applyFont="1" applyBorder="1" applyAlignment="1" applyProtection="1">
      <alignment vertical="center"/>
    </xf>
    <xf numFmtId="0" fontId="69" fillId="0" borderId="4" xfId="0" applyFont="1" applyBorder="1" applyAlignment="1" applyProtection="1">
      <alignment vertical="center"/>
    </xf>
    <xf numFmtId="0" fontId="69" fillId="0" borderId="17" xfId="0" applyFont="1" applyBorder="1" applyAlignment="1" applyProtection="1">
      <alignment vertical="center"/>
    </xf>
    <xf numFmtId="0" fontId="41" fillId="0" borderId="1" xfId="0" applyFont="1" applyFill="1" applyBorder="1" applyAlignment="1" applyProtection="1">
      <alignment vertical="center" wrapText="1"/>
    </xf>
    <xf numFmtId="0" fontId="72" fillId="2" borderId="22" xfId="0" applyFont="1" applyFill="1" applyBorder="1" applyAlignment="1" applyProtection="1">
      <alignment horizontal="center" vertical="center"/>
    </xf>
    <xf numFmtId="0" fontId="86" fillId="20" borderId="1" xfId="0" applyFont="1" applyFill="1" applyBorder="1" applyAlignment="1" applyProtection="1">
      <alignment horizontal="center" vertical="top" wrapText="1"/>
    </xf>
    <xf numFmtId="0" fontId="86" fillId="4" borderId="1" xfId="0" applyFont="1" applyFill="1" applyBorder="1" applyAlignment="1" applyProtection="1">
      <alignment vertical="center" wrapText="1"/>
    </xf>
    <xf numFmtId="0" fontId="84" fillId="0" borderId="1" xfId="0" applyFont="1" applyFill="1" applyBorder="1" applyAlignment="1" applyProtection="1">
      <alignment vertical="top" wrapText="1"/>
    </xf>
    <xf numFmtId="0" fontId="84" fillId="0" borderId="1" xfId="0" applyFont="1" applyBorder="1" applyAlignment="1" applyProtection="1">
      <alignment horizontal="center" vertical="center"/>
    </xf>
    <xf numFmtId="0" fontId="84" fillId="0" borderId="1" xfId="0" applyFont="1" applyBorder="1" applyAlignment="1" applyProtection="1">
      <alignment vertical="top"/>
    </xf>
    <xf numFmtId="0" fontId="84" fillId="0" borderId="1" xfId="0" applyFont="1" applyBorder="1" applyProtection="1"/>
    <xf numFmtId="0" fontId="86" fillId="0" borderId="1" xfId="0" applyFont="1" applyBorder="1" applyAlignment="1" applyProtection="1">
      <alignment vertical="top" wrapText="1"/>
    </xf>
    <xf numFmtId="0" fontId="86" fillId="0" borderId="1" xfId="0" applyFont="1" applyBorder="1" applyProtection="1"/>
    <xf numFmtId="0" fontId="86" fillId="0" borderId="1" xfId="0" applyFont="1" applyBorder="1" applyAlignment="1">
      <alignment wrapText="1"/>
    </xf>
    <xf numFmtId="0" fontId="84" fillId="0" borderId="1" xfId="0" applyFont="1" applyBorder="1" applyAlignment="1" applyProtection="1">
      <alignment horizontal="left" vertical="top" wrapText="1"/>
    </xf>
    <xf numFmtId="0" fontId="84" fillId="0" borderId="1" xfId="0" applyFont="1" applyBorder="1" applyAlignment="1" applyProtection="1">
      <alignment horizontal="center" vertical="top" wrapText="1"/>
    </xf>
    <xf numFmtId="0" fontId="84" fillId="0" borderId="0" xfId="0" applyFont="1" applyAlignment="1" applyProtection="1">
      <alignment vertical="top"/>
    </xf>
    <xf numFmtId="0" fontId="84" fillId="0" borderId="0" xfId="0" applyFont="1" applyAlignment="1" applyProtection="1">
      <alignment vertical="top" wrapText="1"/>
    </xf>
    <xf numFmtId="0" fontId="84" fillId="0" borderId="7" xfId="0" applyFont="1" applyFill="1" applyBorder="1" applyAlignment="1" applyProtection="1">
      <alignment vertical="top" wrapText="1"/>
    </xf>
    <xf numFmtId="0" fontId="84" fillId="0" borderId="14" xfId="0" applyFont="1" applyFill="1" applyBorder="1" applyAlignment="1" applyProtection="1">
      <alignment vertical="top" wrapText="1"/>
    </xf>
    <xf numFmtId="0" fontId="84" fillId="0" borderId="1" xfId="0" applyFont="1" applyBorder="1" applyAlignment="1" applyProtection="1">
      <alignment horizontal="left" vertical="top"/>
    </xf>
    <xf numFmtId="0" fontId="86" fillId="0" borderId="1" xfId="0" applyFont="1" applyBorder="1" applyAlignment="1" applyProtection="1">
      <alignment horizontal="left" vertical="top"/>
    </xf>
    <xf numFmtId="0" fontId="84" fillId="0" borderId="0" xfId="0" applyFont="1" applyAlignment="1">
      <alignment wrapText="1"/>
    </xf>
    <xf numFmtId="0" fontId="86" fillId="20" borderId="1" xfId="0" applyFont="1" applyFill="1" applyBorder="1" applyAlignment="1" applyProtection="1">
      <alignment horizontal="center" vertical="center" wrapText="1"/>
    </xf>
    <xf numFmtId="0" fontId="86" fillId="20" borderId="1" xfId="0" applyFont="1" applyFill="1" applyBorder="1" applyAlignment="1" applyProtection="1">
      <alignment horizontal="center" vertical="top"/>
    </xf>
    <xf numFmtId="0" fontId="86" fillId="4" borderId="1" xfId="0" applyFont="1" applyFill="1" applyBorder="1" applyAlignment="1">
      <alignment horizontal="center" vertical="center" wrapText="1"/>
    </xf>
    <xf numFmtId="0" fontId="86" fillId="4" borderId="1" xfId="0" applyFont="1" applyFill="1" applyBorder="1" applyAlignment="1">
      <alignment vertical="center" wrapText="1"/>
    </xf>
    <xf numFmtId="0" fontId="84" fillId="0" borderId="0" xfId="0" applyFont="1" applyFill="1" applyAlignment="1">
      <alignment wrapText="1"/>
    </xf>
    <xf numFmtId="0" fontId="84" fillId="0" borderId="1" xfId="0" applyFont="1" applyBorder="1" applyAlignment="1">
      <alignment horizontal="center" vertical="center" wrapText="1"/>
    </xf>
    <xf numFmtId="0" fontId="86" fillId="0" borderId="1" xfId="0" applyFont="1" applyBorder="1" applyAlignment="1">
      <alignment vertical="center" wrapText="1"/>
    </xf>
    <xf numFmtId="0" fontId="84" fillId="0" borderId="1" xfId="0" applyFont="1" applyBorder="1" applyAlignment="1">
      <alignment horizontal="left" vertical="center" wrapText="1"/>
    </xf>
    <xf numFmtId="0" fontId="86" fillId="0" borderId="1" xfId="0" applyFont="1" applyBorder="1" applyAlignment="1">
      <alignment horizontal="center" vertical="center" wrapText="1"/>
    </xf>
    <xf numFmtId="0" fontId="86" fillId="9" borderId="1" xfId="0" applyFont="1" applyFill="1" applyBorder="1" applyAlignment="1">
      <alignment horizontal="left" vertical="center" wrapText="1"/>
    </xf>
    <xf numFmtId="0" fontId="84" fillId="0" borderId="1" xfId="0" applyFont="1" applyBorder="1" applyAlignment="1" applyProtection="1">
      <alignment vertical="center" wrapText="1"/>
    </xf>
    <xf numFmtId="0" fontId="86" fillId="0" borderId="1" xfId="0" applyFont="1" applyBorder="1" applyAlignment="1">
      <alignment horizontal="left" vertical="center" wrapText="1"/>
    </xf>
    <xf numFmtId="0" fontId="84" fillId="7" borderId="1" xfId="0" applyFont="1" applyFill="1" applyBorder="1" applyAlignment="1">
      <alignment horizontal="center" vertical="center" wrapText="1"/>
    </xf>
    <xf numFmtId="0" fontId="84" fillId="0" borderId="1" xfId="0" applyFont="1" applyFill="1" applyBorder="1" applyAlignment="1">
      <alignment horizontal="left" vertical="center" wrapText="1"/>
    </xf>
    <xf numFmtId="0" fontId="87" fillId="0" borderId="1" xfId="0" applyFont="1" applyBorder="1" applyAlignment="1" applyProtection="1">
      <alignment horizontal="center" vertical="center"/>
    </xf>
    <xf numFmtId="0" fontId="87" fillId="0" borderId="1" xfId="0" applyFont="1" applyBorder="1" applyAlignment="1" applyProtection="1">
      <alignment horizontal="left" vertical="center" wrapText="1"/>
    </xf>
    <xf numFmtId="0" fontId="88" fillId="0" borderId="1" xfId="0" applyFont="1" applyBorder="1" applyAlignment="1" applyProtection="1">
      <alignment horizontal="left" vertical="center" wrapText="1"/>
    </xf>
    <xf numFmtId="0" fontId="84" fillId="0" borderId="1" xfId="0" applyFont="1" applyFill="1" applyBorder="1" applyAlignment="1">
      <alignment horizontal="center" vertical="center" wrapText="1"/>
    </xf>
    <xf numFmtId="0" fontId="84" fillId="0" borderId="1" xfId="0" applyFont="1" applyFill="1" applyBorder="1" applyAlignment="1" applyProtection="1">
      <alignment vertical="top"/>
    </xf>
    <xf numFmtId="0" fontId="86" fillId="0" borderId="1" xfId="0" applyFont="1" applyFill="1" applyBorder="1" applyAlignment="1">
      <alignment horizontal="center" vertical="center" wrapText="1"/>
    </xf>
    <xf numFmtId="0" fontId="86" fillId="0" borderId="1" xfId="0" applyFont="1" applyFill="1" applyBorder="1" applyAlignment="1">
      <alignment horizontal="left" vertical="center" wrapText="1"/>
    </xf>
    <xf numFmtId="0" fontId="86" fillId="0" borderId="1" xfId="0" applyFont="1" applyFill="1" applyBorder="1" applyAlignment="1" applyProtection="1">
      <alignment vertical="top"/>
    </xf>
    <xf numFmtId="0" fontId="86" fillId="0" borderId="1" xfId="0" applyFont="1" applyFill="1" applyBorder="1" applyAlignment="1" applyProtection="1">
      <alignment vertical="center" wrapText="1"/>
    </xf>
    <xf numFmtId="0" fontId="84" fillId="0" borderId="13" xfId="0" applyFont="1" applyFill="1" applyBorder="1" applyAlignment="1" applyProtection="1">
      <alignment horizontal="center" vertical="center"/>
    </xf>
    <xf numFmtId="0" fontId="84" fillId="0" borderId="1" xfId="0" applyFont="1" applyFill="1" applyBorder="1" applyAlignment="1" applyProtection="1">
      <alignment vertical="center" wrapText="1"/>
    </xf>
    <xf numFmtId="0" fontId="84" fillId="0" borderId="29" xfId="0" applyFont="1" applyFill="1" applyBorder="1" applyAlignment="1" applyProtection="1">
      <alignment horizontal="center" vertical="center"/>
    </xf>
    <xf numFmtId="0" fontId="84" fillId="0" borderId="7" xfId="0" applyFont="1" applyFill="1" applyBorder="1" applyAlignment="1" applyProtection="1">
      <alignment vertical="center" wrapText="1"/>
    </xf>
    <xf numFmtId="0" fontId="84" fillId="0" borderId="19" xfId="0" applyFont="1" applyFill="1" applyBorder="1" applyAlignment="1" applyProtection="1">
      <alignment horizontal="center" vertical="center"/>
    </xf>
    <xf numFmtId="0" fontId="84" fillId="0" borderId="20" xfId="0" applyFont="1" applyFill="1" applyBorder="1" applyAlignment="1" applyProtection="1">
      <alignment horizontal="center" vertical="center"/>
    </xf>
    <xf numFmtId="0" fontId="84" fillId="0" borderId="1" xfId="0" applyFont="1" applyFill="1" applyBorder="1" applyAlignment="1" applyProtection="1">
      <alignment horizontal="center" vertical="center"/>
    </xf>
    <xf numFmtId="0" fontId="84" fillId="0" borderId="1" xfId="0" applyFont="1" applyFill="1" applyBorder="1" applyAlignment="1" applyProtection="1">
      <alignment horizontal="left" vertical="center" wrapText="1"/>
    </xf>
    <xf numFmtId="0" fontId="84" fillId="0" borderId="1" xfId="0" applyFont="1" applyFill="1" applyBorder="1" applyAlignment="1" applyProtection="1">
      <alignment horizontal="center" vertical="center" wrapText="1"/>
    </xf>
    <xf numFmtId="0" fontId="86" fillId="0" borderId="1" xfId="0" applyFont="1" applyFill="1" applyBorder="1" applyAlignment="1">
      <alignment vertical="center" wrapText="1"/>
    </xf>
    <xf numFmtId="0" fontId="84" fillId="0" borderId="1" xfId="0" applyFont="1" applyFill="1" applyBorder="1" applyAlignment="1">
      <alignment vertical="center" wrapText="1"/>
    </xf>
    <xf numFmtId="0" fontId="86" fillId="0" borderId="1" xfId="0" applyFont="1" applyFill="1" applyBorder="1" applyAlignment="1">
      <alignment horizontal="left" wrapText="1"/>
    </xf>
    <xf numFmtId="0" fontId="87" fillId="0" borderId="1" xfId="0" applyFont="1" applyFill="1" applyBorder="1" applyAlignment="1" applyProtection="1">
      <alignment horizontal="center" vertical="center"/>
    </xf>
    <xf numFmtId="0" fontId="84" fillId="0" borderId="0" xfId="0" applyFont="1" applyFill="1" applyBorder="1" applyAlignment="1">
      <alignment wrapText="1"/>
    </xf>
    <xf numFmtId="0" fontId="84" fillId="0" borderId="1" xfId="0" applyFont="1" applyFill="1" applyBorder="1" applyAlignment="1">
      <alignment horizontal="center" vertical="center"/>
    </xf>
    <xf numFmtId="0" fontId="84" fillId="0" borderId="1" xfId="0" applyFont="1" applyFill="1" applyBorder="1" applyAlignment="1">
      <alignment horizontal="left" vertical="center" wrapText="1" indent="1"/>
    </xf>
    <xf numFmtId="0" fontId="84" fillId="0" borderId="3" xfId="0" applyFont="1" applyFill="1" applyBorder="1" applyAlignment="1" applyProtection="1">
      <alignment vertical="top"/>
    </xf>
    <xf numFmtId="0" fontId="84" fillId="0" borderId="17" xfId="0" applyFont="1" applyFill="1" applyBorder="1" applyAlignment="1">
      <alignment vertical="center" wrapText="1"/>
    </xf>
    <xf numFmtId="0" fontId="86" fillId="0" borderId="1" xfId="0" applyFont="1" applyFill="1" applyBorder="1" applyAlignment="1">
      <alignment horizontal="center" vertical="center"/>
    </xf>
    <xf numFmtId="0" fontId="86" fillId="0" borderId="1" xfId="0" applyFont="1" applyFill="1" applyBorder="1" applyAlignment="1">
      <alignment horizontal="left" vertical="center" wrapText="1" indent="1"/>
    </xf>
    <xf numFmtId="0" fontId="84" fillId="0" borderId="0" xfId="0" applyFont="1" applyAlignment="1" applyProtection="1">
      <alignment wrapText="1"/>
    </xf>
    <xf numFmtId="0" fontId="86" fillId="0" borderId="1" xfId="0" applyFont="1" applyFill="1" applyBorder="1" applyAlignment="1" applyProtection="1">
      <alignment horizontal="center" vertical="center" wrapText="1"/>
    </xf>
    <xf numFmtId="0" fontId="21" fillId="21" borderId="1" xfId="0" applyFont="1" applyFill="1" applyBorder="1" applyAlignment="1">
      <alignment horizontal="center" vertical="center" wrapText="1"/>
    </xf>
    <xf numFmtId="0" fontId="21" fillId="21" borderId="1" xfId="0" applyFont="1" applyFill="1" applyBorder="1" applyAlignment="1">
      <alignment vertical="center" wrapText="1"/>
    </xf>
    <xf numFmtId="0" fontId="84" fillId="0" borderId="1" xfId="0" applyFont="1" applyBorder="1" applyAlignment="1">
      <alignment horizontal="center" vertical="center"/>
    </xf>
    <xf numFmtId="0" fontId="84" fillId="0" borderId="1" xfId="0" applyFont="1" applyBorder="1" applyAlignment="1">
      <alignment vertical="center" wrapText="1"/>
    </xf>
    <xf numFmtId="0" fontId="21" fillId="0" borderId="1" xfId="0" applyFont="1" applyBorder="1" applyAlignment="1">
      <alignment vertical="center" wrapText="1"/>
    </xf>
    <xf numFmtId="0" fontId="84" fillId="0" borderId="1" xfId="0" applyFont="1" applyBorder="1" applyAlignment="1" applyProtection="1">
      <alignment horizontal="center" vertical="center" wrapText="1"/>
    </xf>
    <xf numFmtId="0" fontId="84" fillId="0" borderId="31" xfId="0" applyFont="1" applyFill="1" applyBorder="1" applyAlignment="1">
      <alignment horizontal="center" vertical="center"/>
    </xf>
    <xf numFmtId="0" fontId="89" fillId="0" borderId="1" xfId="0" applyFont="1" applyBorder="1" applyAlignment="1">
      <alignment horizontal="left" vertical="center" wrapText="1"/>
    </xf>
    <xf numFmtId="0" fontId="87" fillId="2" borderId="1" xfId="0" applyFont="1" applyFill="1" applyBorder="1" applyAlignment="1" applyProtection="1">
      <alignment horizontal="center" vertical="center"/>
    </xf>
    <xf numFmtId="0" fontId="89" fillId="0" borderId="1" xfId="0" applyFont="1" applyBorder="1" applyAlignment="1">
      <alignment horizontal="center" vertical="top" wrapText="1"/>
    </xf>
    <xf numFmtId="0" fontId="86" fillId="0" borderId="1" xfId="0" applyFont="1" applyBorder="1" applyAlignment="1" applyProtection="1">
      <alignment vertical="top"/>
    </xf>
    <xf numFmtId="0" fontId="86" fillId="4" borderId="1" xfId="0" applyFont="1" applyFill="1" applyBorder="1" applyAlignment="1" applyProtection="1">
      <alignment horizontal="center" vertical="center" wrapText="1"/>
    </xf>
    <xf numFmtId="0" fontId="84" fillId="14" borderId="1" xfId="0" applyFont="1" applyFill="1" applyBorder="1" applyAlignment="1">
      <alignment horizontal="center" vertical="center" wrapText="1"/>
    </xf>
    <xf numFmtId="0" fontId="86" fillId="0" borderId="0" xfId="0" applyFont="1" applyAlignment="1">
      <alignment wrapText="1"/>
    </xf>
    <xf numFmtId="0" fontId="86" fillId="9" borderId="1" xfId="0" applyFont="1" applyFill="1" applyBorder="1" applyAlignment="1">
      <alignment horizontal="center" vertical="center" wrapText="1"/>
    </xf>
    <xf numFmtId="0" fontId="84" fillId="0" borderId="1" xfId="0" applyFont="1" applyBorder="1" applyAlignment="1">
      <alignment horizontal="center" wrapText="1"/>
    </xf>
    <xf numFmtId="0" fontId="86" fillId="0" borderId="1" xfId="0" applyFont="1" applyBorder="1" applyAlignment="1" applyProtection="1">
      <alignment horizontal="center" vertical="center" wrapText="1"/>
    </xf>
    <xf numFmtId="0" fontId="86" fillId="0" borderId="1" xfId="0" applyFont="1" applyBorder="1" applyAlignment="1" applyProtection="1">
      <alignment vertical="center" wrapText="1"/>
    </xf>
    <xf numFmtId="0" fontId="84" fillId="0" borderId="1" xfId="0" applyFont="1" applyBorder="1" applyAlignment="1">
      <alignment wrapText="1"/>
    </xf>
    <xf numFmtId="0" fontId="23" fillId="6" borderId="1" xfId="0" applyFont="1" applyFill="1" applyBorder="1" applyAlignment="1" applyProtection="1">
      <alignment horizontal="center" vertical="center"/>
    </xf>
    <xf numFmtId="0" fontId="23" fillId="6" borderId="1" xfId="0" applyFont="1" applyFill="1" applyBorder="1" applyAlignment="1" applyProtection="1">
      <alignment vertical="center" wrapText="1"/>
    </xf>
    <xf numFmtId="0" fontId="25" fillId="0" borderId="1" xfId="0" applyFont="1" applyFill="1" applyBorder="1" applyAlignment="1" applyProtection="1">
      <alignment horizontal="center" vertical="center"/>
    </xf>
    <xf numFmtId="165" fontId="25" fillId="0" borderId="1" xfId="0" applyNumberFormat="1" applyFont="1" applyFill="1" applyBorder="1" applyAlignment="1" applyProtection="1">
      <alignment horizontal="center" vertical="center" wrapText="1"/>
    </xf>
    <xf numFmtId="0" fontId="84" fillId="7" borderId="1"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86" fillId="4" borderId="1" xfId="0" applyFont="1" applyFill="1" applyBorder="1" applyAlignment="1" applyProtection="1">
      <alignment horizontal="center" vertical="center"/>
    </xf>
    <xf numFmtId="0" fontId="84" fillId="7" borderId="1" xfId="0" applyFont="1" applyFill="1" applyBorder="1" applyAlignment="1" applyProtection="1">
      <alignment vertical="center" wrapText="1"/>
    </xf>
    <xf numFmtId="0" fontId="86" fillId="0" borderId="1" xfId="0" applyFont="1" applyFill="1" applyBorder="1" applyAlignment="1" applyProtection="1">
      <alignment horizontal="center" vertical="center"/>
    </xf>
    <xf numFmtId="0" fontId="86" fillId="0" borderId="1" xfId="0" applyFont="1" applyBorder="1" applyAlignment="1" applyProtection="1">
      <alignment horizontal="center"/>
    </xf>
    <xf numFmtId="0" fontId="84" fillId="0" borderId="1" xfId="0" applyFont="1" applyBorder="1" applyAlignment="1" applyProtection="1">
      <alignment horizontal="center"/>
    </xf>
    <xf numFmtId="0" fontId="84" fillId="0" borderId="1" xfId="0" applyFont="1" applyBorder="1" applyAlignment="1" applyProtection="1">
      <alignment wrapText="1"/>
    </xf>
    <xf numFmtId="0" fontId="84" fillId="0" borderId="1" xfId="0" applyFont="1" applyBorder="1" applyAlignment="1" applyProtection="1">
      <alignment horizontal="left" wrapText="1"/>
    </xf>
    <xf numFmtId="0" fontId="86" fillId="0" borderId="1" xfId="0" applyFont="1" applyBorder="1" applyAlignment="1" applyProtection="1">
      <alignment horizontal="left" wrapText="1"/>
    </xf>
    <xf numFmtId="0" fontId="84" fillId="0" borderId="1" xfId="0" applyFont="1" applyBorder="1" applyAlignment="1" applyProtection="1">
      <alignment horizontal="left" vertical="center" wrapText="1"/>
    </xf>
    <xf numFmtId="0" fontId="84" fillId="0" borderId="1" xfId="0" applyFont="1" applyBorder="1" applyAlignment="1" applyProtection="1">
      <alignment horizontal="left"/>
    </xf>
    <xf numFmtId="0" fontId="84" fillId="0" borderId="0" xfId="0" applyFont="1" applyAlignment="1">
      <alignment horizontal="center" wrapText="1"/>
    </xf>
    <xf numFmtId="2" fontId="2" fillId="0" borderId="1" xfId="0" applyNumberFormat="1" applyFont="1" applyFill="1" applyBorder="1" applyAlignment="1" applyProtection="1">
      <alignment horizontal="center" vertical="center" wrapText="1"/>
    </xf>
    <xf numFmtId="2" fontId="64" fillId="0" borderId="1" xfId="0" applyNumberFormat="1" applyFont="1" applyFill="1" applyBorder="1" applyAlignment="1">
      <alignment horizontal="left" vertical="center" wrapText="1"/>
    </xf>
    <xf numFmtId="2" fontId="2" fillId="0" borderId="1" xfId="0" applyNumberFormat="1" applyFont="1" applyFill="1" applyBorder="1" applyAlignment="1" applyProtection="1">
      <alignment horizontal="left" vertical="center" wrapText="1"/>
    </xf>
    <xf numFmtId="2" fontId="90" fillId="0" borderId="7" xfId="0" applyNumberFormat="1" applyFont="1" applyFill="1" applyBorder="1" applyAlignment="1" applyProtection="1">
      <alignment horizontal="left" vertical="center" wrapText="1"/>
    </xf>
    <xf numFmtId="0" fontId="58" fillId="0" borderId="25" xfId="0" applyFont="1" applyFill="1" applyBorder="1" applyAlignment="1" applyProtection="1">
      <alignment vertical="center"/>
    </xf>
    <xf numFmtId="0" fontId="58" fillId="0" borderId="25" xfId="0" applyFont="1" applyBorder="1" applyAlignment="1" applyProtection="1">
      <alignment horizontal="left" vertical="center"/>
    </xf>
    <xf numFmtId="0" fontId="83" fillId="0" borderId="0" xfId="0" applyFont="1" applyAlignment="1" applyProtection="1">
      <alignment horizontal="left" vertical="center"/>
    </xf>
    <xf numFmtId="0" fontId="83" fillId="0" borderId="0" xfId="0" applyFont="1" applyAlignment="1" applyProtection="1">
      <alignment horizontal="left" vertical="center" wrapText="1"/>
    </xf>
    <xf numFmtId="0" fontId="82" fillId="0" borderId="0" xfId="0" applyFont="1" applyAlignment="1" applyProtection="1">
      <alignment horizontal="left" vertical="center" wrapText="1"/>
    </xf>
    <xf numFmtId="0" fontId="43" fillId="0" borderId="1" xfId="0" applyFont="1" applyBorder="1" applyAlignment="1" applyProtection="1">
      <alignment horizontal="center" vertical="center"/>
    </xf>
    <xf numFmtId="0" fontId="43" fillId="0" borderId="1" xfId="0" applyFont="1" applyBorder="1" applyAlignment="1" applyProtection="1">
      <alignment vertical="center" wrapText="1"/>
    </xf>
    <xf numFmtId="0" fontId="82" fillId="6" borderId="1" xfId="0" applyFont="1" applyFill="1" applyBorder="1" applyAlignment="1" applyProtection="1">
      <alignment vertical="center" wrapText="1"/>
    </xf>
    <xf numFmtId="0" fontId="43" fillId="0" borderId="1" xfId="0" applyFont="1" applyBorder="1" applyAlignment="1" applyProtection="1">
      <alignment horizontal="center" vertical="center" wrapText="1"/>
    </xf>
    <xf numFmtId="0" fontId="91" fillId="0" borderId="1" xfId="0" applyFont="1" applyFill="1" applyBorder="1" applyAlignment="1">
      <alignment horizontal="center" vertical="center" wrapText="1"/>
    </xf>
    <xf numFmtId="0" fontId="44" fillId="0" borderId="1" xfId="0" applyFont="1" applyBorder="1" applyAlignment="1" applyProtection="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45" fillId="4" borderId="1" xfId="0" applyFont="1" applyFill="1" applyBorder="1" applyAlignment="1">
      <alignment horizontal="center" vertical="center" wrapText="1"/>
    </xf>
    <xf numFmtId="0" fontId="45" fillId="4" borderId="1" xfId="0" applyFont="1" applyFill="1" applyBorder="1" applyAlignment="1">
      <alignment horizontal="center" vertical="center"/>
    </xf>
    <xf numFmtId="0" fontId="0" fillId="0" borderId="1" xfId="0" applyFont="1" applyBorder="1" applyAlignment="1" applyProtection="1">
      <alignment horizontal="center"/>
      <protection locked="0"/>
    </xf>
    <xf numFmtId="0" fontId="44" fillId="0" borderId="1" xfId="0" applyFont="1" applyFill="1" applyBorder="1" applyAlignment="1">
      <alignment horizontal="center" vertical="center" wrapText="1"/>
    </xf>
    <xf numFmtId="0" fontId="35" fillId="0" borderId="0" xfId="0" applyFont="1" applyProtection="1"/>
    <xf numFmtId="0" fontId="82" fillId="6" borderId="1" xfId="0" applyFont="1" applyFill="1" applyBorder="1" applyAlignment="1" applyProtection="1">
      <alignment horizontal="center" vertical="center" wrapText="1"/>
    </xf>
    <xf numFmtId="0" fontId="42" fillId="0" borderId="0" xfId="0" applyFont="1" applyProtection="1"/>
    <xf numFmtId="0" fontId="82" fillId="6" borderId="1" xfId="0" quotePrefix="1" applyFont="1" applyFill="1" applyBorder="1" applyAlignment="1" applyProtection="1">
      <alignment horizontal="center" vertical="center" wrapText="1"/>
    </xf>
    <xf numFmtId="2" fontId="43" fillId="0" borderId="1" xfId="0" applyNumberFormat="1" applyFont="1" applyBorder="1" applyAlignment="1" applyProtection="1">
      <alignment horizontal="center" vertical="center" wrapText="1"/>
    </xf>
    <xf numFmtId="2" fontId="82" fillId="0" borderId="1" xfId="0" quotePrefix="1" applyNumberFormat="1" applyFont="1" applyFill="1" applyBorder="1" applyAlignment="1" applyProtection="1">
      <alignment horizontal="center" vertical="center" wrapText="1"/>
    </xf>
    <xf numFmtId="0" fontId="81" fillId="6" borderId="1" xfId="0" applyFont="1" applyFill="1" applyBorder="1" applyAlignment="1" applyProtection="1">
      <alignment horizontal="center" vertical="center" wrapText="1"/>
    </xf>
    <xf numFmtId="0" fontId="81" fillId="0" borderId="1" xfId="0" applyFont="1" applyBorder="1" applyAlignment="1" applyProtection="1">
      <alignment vertical="center" wrapText="1"/>
    </xf>
    <xf numFmtId="0" fontId="35" fillId="0" borderId="0" xfId="0" applyFont="1" applyAlignment="1" applyProtection="1">
      <alignment horizontal="center"/>
    </xf>
    <xf numFmtId="0" fontId="0" fillId="0" borderId="1" xfId="0" applyFont="1" applyBorder="1" applyProtection="1">
      <protection locked="0"/>
    </xf>
    <xf numFmtId="0" fontId="0" fillId="4" borderId="1" xfId="0" applyFont="1" applyFill="1" applyBorder="1"/>
    <xf numFmtId="0" fontId="0" fillId="0" borderId="1" xfId="0" applyFont="1" applyBorder="1" applyAlignment="1" applyProtection="1">
      <alignment vertical="center"/>
      <protection locked="0"/>
    </xf>
    <xf numFmtId="0" fontId="59" fillId="0" borderId="1" xfId="0" applyFont="1" applyBorder="1" applyAlignment="1">
      <alignment vertical="top" wrapText="1"/>
    </xf>
    <xf numFmtId="0" fontId="34" fillId="0" borderId="8" xfId="0" applyFont="1" applyBorder="1" applyAlignment="1" applyProtection="1">
      <alignment horizontal="center" vertical="center" wrapText="1"/>
    </xf>
    <xf numFmtId="2" fontId="92" fillId="0" borderId="1" xfId="0" applyNumberFormat="1" applyFont="1" applyBorder="1" applyAlignment="1">
      <alignment horizontal="center" vertical="center" wrapText="1"/>
    </xf>
    <xf numFmtId="0" fontId="92" fillId="0" borderId="1" xfId="0" applyFont="1" applyBorder="1" applyProtection="1">
      <protection locked="0"/>
    </xf>
    <xf numFmtId="0" fontId="43" fillId="0" borderId="1" xfId="0" applyFont="1" applyFill="1" applyBorder="1" applyAlignment="1" applyProtection="1">
      <alignment horizontal="center" vertical="center" wrapText="1"/>
    </xf>
    <xf numFmtId="2" fontId="42" fillId="14" borderId="1" xfId="0" applyNumberFormat="1" applyFont="1" applyFill="1" applyBorder="1" applyAlignment="1" applyProtection="1">
      <alignment horizontal="center" vertical="center" wrapText="1"/>
    </xf>
    <xf numFmtId="165" fontId="0" fillId="0" borderId="1" xfId="0" applyNumberFormat="1" applyFill="1" applyBorder="1" applyAlignment="1">
      <alignment horizontal="center"/>
    </xf>
    <xf numFmtId="2" fontId="90" fillId="0" borderId="1" xfId="0" applyNumberFormat="1" applyFont="1" applyFill="1" applyBorder="1" applyAlignment="1">
      <alignment horizontal="center" vertical="center"/>
    </xf>
    <xf numFmtId="2" fontId="42" fillId="13" borderId="1" xfId="0" applyNumberFormat="1" applyFont="1" applyFill="1" applyBorder="1" applyAlignment="1">
      <alignment horizontal="center" vertical="center" wrapText="1"/>
    </xf>
    <xf numFmtId="169" fontId="35" fillId="0" borderId="1" xfId="0" applyNumberFormat="1" applyFont="1" applyFill="1" applyBorder="1" applyAlignment="1">
      <alignment horizontal="center" vertical="center" wrapText="1"/>
    </xf>
    <xf numFmtId="0" fontId="42" fillId="6" borderId="1" xfId="0" applyFont="1" applyFill="1" applyBorder="1" applyAlignment="1" applyProtection="1">
      <alignment horizontal="center" vertical="center" wrapText="1"/>
      <protection locked="0"/>
    </xf>
    <xf numFmtId="0" fontId="66" fillId="0" borderId="3" xfId="0" applyFont="1" applyBorder="1" applyAlignment="1" applyProtection="1">
      <alignment horizontal="center" vertical="center"/>
      <protection locked="0"/>
    </xf>
    <xf numFmtId="0" fontId="0" fillId="0" borderId="1" xfId="0" applyFont="1" applyBorder="1" applyAlignment="1" applyProtection="1">
      <alignment horizontal="center"/>
      <protection locked="0"/>
    </xf>
    <xf numFmtId="0" fontId="44" fillId="0" borderId="1" xfId="0" applyFont="1" applyBorder="1" applyAlignment="1" applyProtection="1">
      <alignment horizontal="center" vertical="center" wrapText="1"/>
      <protection locked="0"/>
    </xf>
    <xf numFmtId="0" fontId="44" fillId="0" borderId="1" xfId="0" applyFont="1" applyFill="1" applyBorder="1" applyAlignment="1" applyProtection="1">
      <alignment horizontal="center" vertical="center" wrapText="1"/>
      <protection locked="0"/>
    </xf>
    <xf numFmtId="169" fontId="44" fillId="0" borderId="1" xfId="0" applyNumberFormat="1" applyFont="1" applyFill="1" applyBorder="1" applyAlignment="1" applyProtection="1">
      <alignment horizontal="center" vertical="center"/>
      <protection locked="0"/>
    </xf>
    <xf numFmtId="2" fontId="44" fillId="0" borderId="1" xfId="0" applyNumberFormat="1" applyFont="1" applyFill="1" applyBorder="1" applyAlignment="1" applyProtection="1">
      <alignment horizontal="center" vertical="center"/>
      <protection locked="0"/>
    </xf>
    <xf numFmtId="167" fontId="44" fillId="0" borderId="1" xfId="0" applyNumberFormat="1" applyFont="1" applyFill="1" applyBorder="1" applyAlignment="1" applyProtection="1">
      <alignment horizontal="center" vertical="center"/>
      <protection locked="0"/>
    </xf>
    <xf numFmtId="164" fontId="0" fillId="0" borderId="1" xfId="0" applyNumberFormat="1" applyFont="1" applyBorder="1" applyAlignment="1" applyProtection="1">
      <alignment horizontal="center" vertical="center"/>
      <protection locked="0"/>
    </xf>
    <xf numFmtId="164" fontId="44" fillId="0" borderId="1" xfId="0" applyNumberFormat="1" applyFont="1" applyBorder="1" applyAlignment="1" applyProtection="1">
      <alignment horizontal="center" vertical="center" wrapText="1"/>
      <protection locked="0"/>
    </xf>
    <xf numFmtId="164" fontId="44" fillId="0" borderId="1" xfId="0" applyNumberFormat="1" applyFont="1" applyFill="1" applyBorder="1" applyAlignment="1" applyProtection="1">
      <alignment horizontal="center" vertical="center" wrapText="1"/>
      <protection locked="0"/>
    </xf>
    <xf numFmtId="168" fontId="44" fillId="0" borderId="1" xfId="0" applyNumberFormat="1" applyFont="1" applyFill="1" applyBorder="1" applyAlignment="1" applyProtection="1">
      <alignment horizontal="center" vertical="center" wrapText="1"/>
      <protection locked="0"/>
    </xf>
    <xf numFmtId="170" fontId="45" fillId="0" borderId="1" xfId="0" applyNumberFormat="1"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10"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10"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10"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0" fillId="10"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0" fillId="10"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2" fontId="0" fillId="12" borderId="7" xfId="0" applyNumberFormat="1" applyFont="1" applyFill="1" applyBorder="1" applyAlignment="1" applyProtection="1">
      <alignment horizontal="center" vertical="center"/>
      <protection locked="0"/>
    </xf>
    <xf numFmtId="0" fontId="0" fillId="10"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2" fontId="0" fillId="12" borderId="7" xfId="0" applyNumberFormat="1" applyFont="1" applyFill="1" applyBorder="1" applyAlignment="1" applyProtection="1">
      <alignment horizontal="center" vertical="center"/>
      <protection locked="0"/>
    </xf>
    <xf numFmtId="0" fontId="0" fillId="10"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2" fontId="0" fillId="12" borderId="7" xfId="0" applyNumberFormat="1" applyFont="1" applyFill="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10" borderId="1" xfId="0" applyFont="1" applyFill="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44" fillId="0" borderId="1" xfId="0" applyFont="1" applyFill="1" applyBorder="1" applyAlignment="1" applyProtection="1">
      <alignment horizontal="center" vertical="center" wrapText="1"/>
      <protection locked="0"/>
    </xf>
    <xf numFmtId="1" fontId="44" fillId="0" borderId="1" xfId="0" applyNumberFormat="1" applyFont="1" applyFill="1" applyBorder="1" applyAlignment="1" applyProtection="1">
      <alignment horizontal="center" vertical="center"/>
      <protection locked="0"/>
    </xf>
    <xf numFmtId="2" fontId="44" fillId="0" borderId="1" xfId="0" applyNumberFormat="1" applyFont="1" applyBorder="1" applyAlignment="1" applyProtection="1">
      <alignment horizontal="center" vertical="center" wrapText="1"/>
      <protection locked="0"/>
    </xf>
    <xf numFmtId="2" fontId="44" fillId="0" borderId="1" xfId="0" applyNumberFormat="1" applyFont="1" applyFill="1" applyBorder="1" applyAlignment="1" applyProtection="1">
      <alignment horizontal="center" vertical="center" wrapText="1"/>
      <protection locked="0"/>
    </xf>
    <xf numFmtId="0" fontId="108" fillId="24" borderId="40" xfId="0" applyFont="1" applyFill="1" applyBorder="1" applyAlignment="1" applyProtection="1">
      <alignment horizontal="center" vertical="center"/>
      <protection locked="0"/>
    </xf>
    <xf numFmtId="0" fontId="44" fillId="0" borderId="1" xfId="0" applyFont="1" applyFill="1" applyBorder="1" applyAlignment="1" applyProtection="1">
      <alignment horizontal="center" vertical="center"/>
      <protection locked="0"/>
    </xf>
    <xf numFmtId="169" fontId="44" fillId="0" borderId="1" xfId="0" applyNumberFormat="1" applyFont="1" applyFill="1" applyBorder="1" applyAlignment="1" applyProtection="1">
      <alignment horizontal="center" vertical="center"/>
      <protection locked="0"/>
    </xf>
    <xf numFmtId="0" fontId="45" fillId="0" borderId="1" xfId="0" applyFont="1" applyFill="1" applyBorder="1" applyAlignment="1" applyProtection="1">
      <alignment horizontal="center" vertical="center" wrapText="1"/>
      <protection locked="0"/>
    </xf>
    <xf numFmtId="170" fontId="45" fillId="0" borderId="1" xfId="0" applyNumberFormat="1" applyFont="1" applyFill="1" applyBorder="1" applyAlignment="1" applyProtection="1">
      <alignment horizontal="center" vertical="center" wrapText="1"/>
      <protection locked="0"/>
    </xf>
    <xf numFmtId="1" fontId="44" fillId="0" borderId="1" xfId="0" applyNumberFormat="1" applyFont="1" applyFill="1" applyBorder="1" applyAlignment="1" applyProtection="1">
      <alignment horizontal="center" vertical="center"/>
      <protection locked="0"/>
    </xf>
    <xf numFmtId="2" fontId="0" fillId="0" borderId="1" xfId="0" applyNumberFormat="1" applyFont="1" applyBorder="1" applyAlignment="1" applyProtection="1">
      <alignment horizontal="center" vertical="center"/>
      <protection locked="0"/>
    </xf>
    <xf numFmtId="0" fontId="66" fillId="0" borderId="1" xfId="0" applyFont="1" applyBorder="1" applyAlignment="1" applyProtection="1">
      <alignment horizontal="center" vertical="center"/>
      <protection locked="0"/>
    </xf>
    <xf numFmtId="0" fontId="93" fillId="0" borderId="0" xfId="0" applyFont="1" applyProtection="1">
      <protection locked="0"/>
    </xf>
    <xf numFmtId="0" fontId="82" fillId="6" borderId="6" xfId="0" applyFont="1" applyFill="1" applyBorder="1" applyAlignment="1" applyProtection="1">
      <alignment horizontal="center" vertical="center" wrapText="1"/>
    </xf>
    <xf numFmtId="0" fontId="82" fillId="0" borderId="1" xfId="0" quotePrefix="1" applyFont="1" applyFill="1" applyBorder="1" applyAlignment="1" applyProtection="1">
      <alignment horizontal="center" vertical="center" wrapText="1"/>
      <protection locked="0"/>
    </xf>
    <xf numFmtId="0" fontId="82" fillId="6" borderId="6" xfId="0" quotePrefix="1" applyFont="1" applyFill="1" applyBorder="1" applyAlignment="1" applyProtection="1">
      <alignment horizontal="center" vertical="center" wrapText="1"/>
    </xf>
    <xf numFmtId="166" fontId="74" fillId="18" borderId="1" xfId="0" applyNumberFormat="1" applyFont="1" applyFill="1" applyBorder="1" applyAlignment="1">
      <alignment horizontal="center" vertical="center"/>
    </xf>
    <xf numFmtId="166" fontId="2" fillId="15" borderId="1" xfId="0" applyNumberFormat="1" applyFont="1" applyFill="1" applyBorder="1" applyAlignment="1" applyProtection="1">
      <alignment horizontal="center" vertical="center" wrapText="1"/>
    </xf>
    <xf numFmtId="166" fontId="58" fillId="16" borderId="1" xfId="0" applyNumberFormat="1" applyFont="1" applyFill="1" applyBorder="1" applyAlignment="1" applyProtection="1">
      <alignment vertical="center" wrapText="1"/>
    </xf>
    <xf numFmtId="166" fontId="58" fillId="16" borderId="1" xfId="0" applyNumberFormat="1" applyFont="1" applyFill="1" applyBorder="1" applyAlignment="1" applyProtection="1">
      <alignment horizontal="center" vertical="center" wrapText="1"/>
    </xf>
    <xf numFmtId="166" fontId="2" fillId="0" borderId="1" xfId="0" applyNumberFormat="1" applyFont="1" applyFill="1" applyBorder="1" applyAlignment="1" applyProtection="1">
      <alignment horizontal="center" vertical="center" wrapText="1"/>
    </xf>
    <xf numFmtId="166" fontId="0" fillId="0" borderId="1" xfId="0" applyNumberFormat="1" applyBorder="1" applyAlignment="1">
      <alignment horizontal="center" vertical="top"/>
    </xf>
    <xf numFmtId="166" fontId="43" fillId="0" borderId="1" xfId="0" applyNumberFormat="1" applyFont="1" applyBorder="1" applyAlignment="1" applyProtection="1">
      <alignment horizontal="center" vertical="center" wrapText="1"/>
    </xf>
    <xf numFmtId="2" fontId="35" fillId="0" borderId="1" xfId="0" applyNumberFormat="1" applyFont="1" applyFill="1" applyBorder="1" applyAlignment="1" applyProtection="1">
      <alignment horizontal="center" vertical="center" wrapText="1"/>
    </xf>
    <xf numFmtId="0" fontId="34" fillId="4" borderId="1" xfId="0" applyFont="1" applyFill="1" applyBorder="1" applyAlignment="1" applyProtection="1">
      <alignment horizontal="center" vertical="top" wrapText="1"/>
      <protection locked="0"/>
    </xf>
    <xf numFmtId="0" fontId="84" fillId="0" borderId="1" xfId="0" applyFont="1" applyBorder="1" applyAlignment="1" applyProtection="1">
      <alignment horizontal="left" vertical="top" wrapText="1"/>
    </xf>
    <xf numFmtId="0" fontId="84" fillId="0" borderId="1" xfId="0" applyFont="1" applyBorder="1" applyAlignment="1" applyProtection="1">
      <alignment horizontal="center" vertical="top" wrapText="1"/>
    </xf>
    <xf numFmtId="0" fontId="94" fillId="22" borderId="1" xfId="0" applyFont="1" applyFill="1" applyBorder="1" applyAlignment="1">
      <alignment horizontal="center" vertical="center" wrapText="1"/>
    </xf>
    <xf numFmtId="0" fontId="59" fillId="0" borderId="7" xfId="0" applyFont="1" applyBorder="1" applyAlignment="1" applyProtection="1">
      <alignment horizontal="left" vertical="top" wrapText="1"/>
    </xf>
    <xf numFmtId="0" fontId="59" fillId="0" borderId="31" xfId="0" applyFont="1" applyBorder="1" applyAlignment="1" applyProtection="1">
      <alignment horizontal="left" vertical="top" wrapText="1"/>
    </xf>
    <xf numFmtId="0" fontId="59" fillId="0" borderId="14" xfId="0" applyFont="1" applyBorder="1" applyAlignment="1" applyProtection="1">
      <alignment horizontal="left" vertical="top" wrapText="1"/>
    </xf>
    <xf numFmtId="0" fontId="59" fillId="0" borderId="1" xfId="0" applyFont="1" applyBorder="1" applyAlignment="1" applyProtection="1">
      <alignment horizontal="left" vertical="top" wrapText="1"/>
    </xf>
    <xf numFmtId="0" fontId="86" fillId="21" borderId="3" xfId="0" applyFont="1" applyFill="1" applyBorder="1" applyAlignment="1">
      <alignment horizontal="center" vertical="center" wrapText="1"/>
    </xf>
    <xf numFmtId="0" fontId="86" fillId="21" borderId="4" xfId="0" applyFont="1" applyFill="1" applyBorder="1" applyAlignment="1">
      <alignment horizontal="center" vertical="center" wrapText="1"/>
    </xf>
    <xf numFmtId="0" fontId="86" fillId="21" borderId="17" xfId="0" applyFont="1" applyFill="1" applyBorder="1" applyAlignment="1">
      <alignment horizontal="center" vertical="center" wrapText="1"/>
    </xf>
    <xf numFmtId="0" fontId="0" fillId="0" borderId="7" xfId="0" applyFont="1" applyBorder="1" applyAlignment="1" applyProtection="1">
      <alignment horizontal="left" vertical="top" wrapText="1"/>
    </xf>
    <xf numFmtId="0" fontId="0" fillId="0" borderId="31" xfId="0" applyFont="1" applyBorder="1" applyAlignment="1" applyProtection="1">
      <alignment horizontal="left" vertical="top" wrapText="1"/>
    </xf>
    <xf numFmtId="0" fontId="0" fillId="0" borderId="14" xfId="0" applyFont="1" applyBorder="1" applyAlignment="1" applyProtection="1">
      <alignment horizontal="left" vertical="top" wrapText="1"/>
    </xf>
    <xf numFmtId="0" fontId="84" fillId="0" borderId="7" xfId="0" applyFont="1" applyBorder="1" applyAlignment="1" applyProtection="1">
      <alignment horizontal="center" vertical="top" wrapText="1"/>
    </xf>
    <xf numFmtId="0" fontId="84" fillId="0" borderId="31" xfId="0" applyFont="1" applyBorder="1" applyAlignment="1" applyProtection="1">
      <alignment horizontal="center" vertical="top" wrapText="1"/>
    </xf>
    <xf numFmtId="0" fontId="84" fillId="0" borderId="14" xfId="0" applyFont="1" applyBorder="1" applyAlignment="1" applyProtection="1">
      <alignment horizontal="center" vertical="top" wrapText="1"/>
    </xf>
    <xf numFmtId="0" fontId="84" fillId="0" borderId="1" xfId="0" applyFont="1" applyFill="1" applyBorder="1" applyAlignment="1" applyProtection="1">
      <alignment horizontal="left" vertical="top" wrapText="1"/>
    </xf>
    <xf numFmtId="0" fontId="23" fillId="22" borderId="4" xfId="0" applyFont="1" applyFill="1" applyBorder="1" applyAlignment="1">
      <alignment horizontal="center" vertical="center" wrapText="1"/>
    </xf>
    <xf numFmtId="0" fontId="66" fillId="0" borderId="1" xfId="0" applyFont="1" applyBorder="1" applyAlignment="1" applyProtection="1">
      <alignment horizontal="center" vertical="center"/>
      <protection locked="0"/>
    </xf>
    <xf numFmtId="0" fontId="67" fillId="6" borderId="1" xfId="0" applyFont="1" applyFill="1" applyBorder="1" applyAlignment="1">
      <alignment horizontal="center" vertical="center"/>
    </xf>
    <xf numFmtId="0" fontId="67" fillId="6" borderId="1" xfId="0" applyFont="1" applyFill="1" applyBorder="1" applyAlignment="1">
      <alignment horizontal="left" vertical="center"/>
    </xf>
    <xf numFmtId="0" fontId="67" fillId="6" borderId="1" xfId="0" applyFont="1" applyFill="1" applyBorder="1" applyAlignment="1">
      <alignment horizontal="center" vertical="center" wrapText="1"/>
    </xf>
    <xf numFmtId="0" fontId="66" fillId="6" borderId="1" xfId="0" applyFont="1" applyFill="1" applyBorder="1" applyAlignment="1">
      <alignment horizontal="center" vertical="center"/>
    </xf>
    <xf numFmtId="0" fontId="66" fillId="0" borderId="1" xfId="0" applyFont="1" applyBorder="1" applyAlignment="1">
      <alignment horizontal="center" vertical="center"/>
    </xf>
    <xf numFmtId="0" fontId="67" fillId="6" borderId="7" xfId="0" applyFont="1" applyFill="1" applyBorder="1" applyAlignment="1">
      <alignment horizontal="center" vertical="center" wrapText="1"/>
    </xf>
    <xf numFmtId="0" fontId="67" fillId="6" borderId="31" xfId="0" applyFont="1" applyFill="1" applyBorder="1" applyAlignment="1">
      <alignment horizontal="center" vertical="center" wrapText="1"/>
    </xf>
    <xf numFmtId="0" fontId="67" fillId="6" borderId="14" xfId="0" applyFont="1" applyFill="1" applyBorder="1" applyAlignment="1">
      <alignment horizontal="center" vertical="center" wrapText="1"/>
    </xf>
    <xf numFmtId="0" fontId="66" fillId="0" borderId="3" xfId="0" applyFont="1" applyBorder="1" applyAlignment="1" applyProtection="1">
      <alignment horizontal="center" vertical="center"/>
      <protection locked="0"/>
    </xf>
    <xf numFmtId="0" fontId="66" fillId="0" borderId="4" xfId="0" applyFont="1" applyBorder="1" applyAlignment="1" applyProtection="1">
      <alignment horizontal="center" vertical="center"/>
      <protection locked="0"/>
    </xf>
    <xf numFmtId="0" fontId="66" fillId="0" borderId="17" xfId="0" applyFont="1" applyBorder="1" applyAlignment="1" applyProtection="1">
      <alignment horizontal="center" vertical="center"/>
      <protection locked="0"/>
    </xf>
    <xf numFmtId="0" fontId="95" fillId="22" borderId="1" xfId="0" applyFont="1" applyFill="1" applyBorder="1" applyAlignment="1">
      <alignment horizontal="center" vertical="center"/>
    </xf>
    <xf numFmtId="0" fontId="96" fillId="0" borderId="3" xfId="0" applyFont="1" applyBorder="1" applyAlignment="1">
      <alignment horizontal="center" vertical="center"/>
    </xf>
    <xf numFmtId="0" fontId="96" fillId="0" borderId="4" xfId="0" applyFont="1" applyBorder="1" applyAlignment="1">
      <alignment horizontal="center" vertical="center"/>
    </xf>
    <xf numFmtId="0" fontId="67" fillId="6" borderId="34" xfId="0" applyFont="1" applyFill="1" applyBorder="1" applyAlignment="1">
      <alignment horizontal="center" vertical="center" wrapText="1"/>
    </xf>
    <xf numFmtId="0" fontId="67" fillId="6" borderId="35" xfId="0" applyFont="1" applyFill="1" applyBorder="1" applyAlignment="1">
      <alignment horizontal="center" vertical="center" wrapText="1"/>
    </xf>
    <xf numFmtId="0" fontId="97" fillId="3" borderId="36" xfId="0" applyFont="1" applyFill="1" applyBorder="1" applyAlignment="1" applyProtection="1">
      <alignment horizontal="center" vertical="center"/>
    </xf>
    <xf numFmtId="0" fontId="97" fillId="3" borderId="37" xfId="0" applyFont="1" applyFill="1" applyBorder="1" applyAlignment="1" applyProtection="1">
      <alignment horizontal="center" vertical="center"/>
    </xf>
    <xf numFmtId="0" fontId="42" fillId="0" borderId="3" xfId="0" applyFont="1" applyBorder="1" applyAlignment="1" applyProtection="1">
      <alignment horizontal="center"/>
    </xf>
    <xf numFmtId="0" fontId="42" fillId="0" borderId="4" xfId="0" applyFont="1" applyBorder="1" applyAlignment="1" applyProtection="1">
      <alignment horizontal="center"/>
    </xf>
    <xf numFmtId="0" fontId="42" fillId="0" borderId="17" xfId="0" applyFont="1" applyBorder="1" applyAlignment="1" applyProtection="1">
      <alignment horizontal="center"/>
    </xf>
    <xf numFmtId="0" fontId="34" fillId="0" borderId="3" xfId="0" applyFont="1" applyBorder="1" applyAlignment="1" applyProtection="1">
      <alignment horizontal="center" vertical="center"/>
    </xf>
    <xf numFmtId="0" fontId="34" fillId="0" borderId="4" xfId="0" applyFont="1" applyBorder="1" applyAlignment="1" applyProtection="1">
      <alignment horizontal="center" vertical="center"/>
    </xf>
    <xf numFmtId="0" fontId="98" fillId="0" borderId="1" xfId="0" applyFont="1" applyBorder="1" applyAlignment="1" applyProtection="1">
      <alignment horizontal="center" vertical="center"/>
    </xf>
    <xf numFmtId="0" fontId="42" fillId="0" borderId="1" xfId="0" applyFont="1" applyBorder="1" applyAlignment="1" applyProtection="1">
      <alignment horizontal="left" vertical="center"/>
    </xf>
    <xf numFmtId="0" fontId="35" fillId="0" borderId="3" xfId="0" applyFont="1" applyBorder="1" applyAlignment="1" applyProtection="1">
      <alignment horizontal="center"/>
    </xf>
    <xf numFmtId="0" fontId="35" fillId="0" borderId="4" xfId="0" applyFont="1" applyBorder="1" applyAlignment="1" applyProtection="1">
      <alignment horizontal="center"/>
    </xf>
    <xf numFmtId="0" fontId="35" fillId="0" borderId="17" xfId="0" applyFont="1" applyBorder="1" applyAlignment="1" applyProtection="1">
      <alignment horizontal="center"/>
    </xf>
    <xf numFmtId="0" fontId="42" fillId="0" borderId="3" xfId="0" applyFont="1" applyBorder="1" applyAlignment="1" applyProtection="1">
      <alignment horizontal="left" vertical="center" wrapText="1"/>
    </xf>
    <xf numFmtId="0" fontId="42" fillId="0" borderId="17" xfId="0" applyFont="1" applyBorder="1" applyAlignment="1" applyProtection="1">
      <alignment horizontal="left" vertical="center" wrapText="1"/>
    </xf>
    <xf numFmtId="0" fontId="34" fillId="0" borderId="0" xfId="0" applyFont="1" applyBorder="1" applyAlignment="1" applyProtection="1">
      <alignment horizontal="left" vertical="center"/>
      <protection locked="0"/>
    </xf>
    <xf numFmtId="0" fontId="34" fillId="0" borderId="0" xfId="0" applyFont="1" applyFill="1" applyBorder="1" applyAlignment="1" applyProtection="1">
      <alignment horizontal="center" vertical="center" wrapText="1"/>
      <protection locked="0"/>
    </xf>
    <xf numFmtId="0" fontId="42" fillId="4" borderId="3" xfId="0" applyFont="1" applyFill="1" applyBorder="1" applyAlignment="1" applyProtection="1">
      <alignment horizontal="center" vertical="center"/>
      <protection locked="0"/>
    </xf>
    <xf numFmtId="0" fontId="42" fillId="4" borderId="17" xfId="0" applyFont="1" applyFill="1" applyBorder="1" applyAlignment="1" applyProtection="1">
      <alignment horizontal="center" vertical="center"/>
      <protection locked="0"/>
    </xf>
    <xf numFmtId="0" fontId="34" fillId="0" borderId="0" xfId="0" applyFont="1" applyFill="1" applyBorder="1" applyAlignment="1" applyProtection="1">
      <alignment horizontal="right" vertical="center"/>
      <protection locked="0"/>
    </xf>
    <xf numFmtId="0" fontId="34" fillId="0" borderId="0" xfId="0" applyFont="1" applyBorder="1" applyAlignment="1" applyProtection="1">
      <alignment horizontal="right" vertical="center"/>
      <protection locked="0"/>
    </xf>
    <xf numFmtId="0" fontId="42" fillId="4" borderId="3" xfId="0" applyFont="1" applyFill="1" applyBorder="1" applyAlignment="1" applyProtection="1">
      <alignment horizontal="center" vertical="center" wrapText="1"/>
    </xf>
    <xf numFmtId="0" fontId="42" fillId="4" borderId="4" xfId="0" applyFont="1" applyFill="1" applyBorder="1" applyAlignment="1" applyProtection="1">
      <alignment horizontal="center" vertical="center" wrapText="1"/>
    </xf>
    <xf numFmtId="0" fontId="42" fillId="4" borderId="17" xfId="0" applyFont="1" applyFill="1" applyBorder="1" applyAlignment="1" applyProtection="1">
      <alignment horizontal="center" vertical="center" wrapText="1"/>
    </xf>
    <xf numFmtId="0" fontId="0" fillId="7" borderId="1" xfId="0" applyFont="1" applyFill="1" applyBorder="1" applyAlignment="1" applyProtection="1">
      <alignment horizontal="left" vertical="center"/>
    </xf>
    <xf numFmtId="0" fontId="61" fillId="6" borderId="17" xfId="0" applyFont="1" applyFill="1" applyBorder="1" applyAlignment="1" applyProtection="1">
      <alignment horizontal="center" vertical="center"/>
    </xf>
    <xf numFmtId="0" fontId="61" fillId="6" borderId="1" xfId="0" applyFont="1" applyFill="1" applyBorder="1" applyAlignment="1" applyProtection="1">
      <alignment horizontal="center" vertical="center"/>
    </xf>
    <xf numFmtId="0" fontId="43" fillId="0" borderId="1" xfId="0" applyFont="1" applyBorder="1" applyAlignment="1" applyProtection="1">
      <alignment horizontal="center" vertical="center"/>
    </xf>
    <xf numFmtId="0" fontId="81" fillId="0" borderId="32" xfId="0" applyFont="1" applyBorder="1" applyAlignment="1" applyProtection="1">
      <alignment horizontal="center" vertical="center" wrapText="1"/>
    </xf>
    <xf numFmtId="0" fontId="81" fillId="0" borderId="18" xfId="0" applyFont="1" applyBorder="1" applyAlignment="1" applyProtection="1">
      <alignment horizontal="center" vertical="center" wrapText="1"/>
    </xf>
    <xf numFmtId="0" fontId="81" fillId="0" borderId="33" xfId="0" applyFont="1" applyBorder="1" applyAlignment="1" applyProtection="1">
      <alignment horizontal="center" vertical="center" wrapText="1"/>
    </xf>
    <xf numFmtId="0" fontId="81" fillId="0" borderId="1" xfId="0" applyFont="1" applyBorder="1" applyAlignment="1" applyProtection="1">
      <alignment horizontal="center" vertical="center" wrapText="1"/>
    </xf>
    <xf numFmtId="0" fontId="81" fillId="19" borderId="1" xfId="0" applyFont="1" applyFill="1" applyBorder="1" applyAlignment="1" applyProtection="1">
      <alignment horizontal="center" vertical="center"/>
    </xf>
    <xf numFmtId="0" fontId="82" fillId="6" borderId="3" xfId="0" applyFont="1" applyFill="1" applyBorder="1" applyAlignment="1" applyProtection="1">
      <alignment horizontal="left" vertical="center" wrapText="1"/>
    </xf>
    <xf numFmtId="0" fontId="82" fillId="6" borderId="4" xfId="0" applyFont="1" applyFill="1" applyBorder="1" applyAlignment="1" applyProtection="1">
      <alignment horizontal="left" vertical="center" wrapText="1"/>
    </xf>
    <xf numFmtId="0" fontId="82" fillId="6" borderId="17" xfId="0" applyFont="1" applyFill="1" applyBorder="1" applyAlignment="1" applyProtection="1">
      <alignment horizontal="left" vertical="center" wrapText="1"/>
    </xf>
    <xf numFmtId="0" fontId="43" fillId="0" borderId="1" xfId="0" applyFont="1" applyBorder="1" applyAlignment="1" applyProtection="1">
      <alignment horizontal="center" vertical="center" wrapText="1"/>
    </xf>
    <xf numFmtId="0" fontId="43" fillId="0" borderId="1" xfId="0" applyFont="1" applyBorder="1" applyAlignment="1" applyProtection="1">
      <alignment vertical="center" wrapText="1"/>
    </xf>
    <xf numFmtId="0" fontId="81" fillId="19" borderId="1" xfId="0" applyFont="1" applyFill="1" applyBorder="1" applyAlignment="1" applyProtection="1">
      <alignment vertical="center" wrapText="1"/>
    </xf>
    <xf numFmtId="0" fontId="82" fillId="6" borderId="1" xfId="0" applyFont="1" applyFill="1" applyBorder="1" applyAlignment="1" applyProtection="1">
      <alignment vertical="center" wrapText="1"/>
    </xf>
    <xf numFmtId="0" fontId="82" fillId="6" borderId="3" xfId="0" applyFont="1" applyFill="1" applyBorder="1" applyAlignment="1" applyProtection="1">
      <alignment horizontal="center" vertical="center" wrapText="1"/>
    </xf>
    <xf numFmtId="0" fontId="82" fillId="6" borderId="17" xfId="0" applyFont="1" applyFill="1" applyBorder="1" applyAlignment="1" applyProtection="1">
      <alignment horizontal="center" vertical="center" wrapText="1"/>
    </xf>
    <xf numFmtId="0" fontId="82" fillId="6" borderId="7" xfId="0" applyFont="1" applyFill="1" applyBorder="1" applyAlignment="1" applyProtection="1">
      <alignment horizontal="center" vertical="center" wrapText="1"/>
    </xf>
    <xf numFmtId="0" fontId="82" fillId="6" borderId="14" xfId="0" applyFont="1" applyFill="1" applyBorder="1" applyAlignment="1" applyProtection="1">
      <alignment horizontal="center" vertical="center" wrapText="1"/>
    </xf>
    <xf numFmtId="0" fontId="82" fillId="6" borderId="7" xfId="0" applyFont="1" applyFill="1" applyBorder="1" applyAlignment="1" applyProtection="1">
      <alignment horizontal="left" vertical="center" wrapText="1"/>
    </xf>
    <xf numFmtId="0" fontId="82" fillId="6" borderId="14" xfId="0" applyFont="1" applyFill="1" applyBorder="1" applyAlignment="1" applyProtection="1">
      <alignment horizontal="left" vertical="center" wrapText="1"/>
    </xf>
    <xf numFmtId="0" fontId="82" fillId="19" borderId="7" xfId="0" applyFont="1" applyFill="1" applyBorder="1" applyAlignment="1" applyProtection="1">
      <alignment horizontal="center" vertical="center" wrapText="1"/>
    </xf>
    <xf numFmtId="0" fontId="82" fillId="19" borderId="14" xfId="0" applyFont="1" applyFill="1" applyBorder="1" applyAlignment="1" applyProtection="1">
      <alignment horizontal="center" vertical="center" wrapText="1"/>
    </xf>
    <xf numFmtId="0" fontId="81" fillId="6" borderId="1" xfId="0" applyFont="1" applyFill="1" applyBorder="1" applyAlignment="1" applyProtection="1">
      <alignment horizontal="justify" vertical="center" wrapText="1"/>
    </xf>
    <xf numFmtId="0" fontId="81" fillId="6" borderId="1" xfId="0" applyFont="1" applyFill="1" applyBorder="1" applyAlignment="1" applyProtection="1">
      <alignment vertical="center" wrapText="1"/>
    </xf>
    <xf numFmtId="0" fontId="43" fillId="0" borderId="3" xfId="0" applyFont="1" applyBorder="1" applyAlignment="1" applyProtection="1">
      <alignment horizontal="center" vertical="center" wrapText="1"/>
    </xf>
    <xf numFmtId="0" fontId="43" fillId="0" borderId="17" xfId="0" applyFont="1" applyBorder="1" applyAlignment="1" applyProtection="1">
      <alignment horizontal="center" vertical="center" wrapText="1"/>
    </xf>
    <xf numFmtId="0" fontId="82" fillId="0" borderId="0" xfId="0" applyFont="1" applyAlignment="1" applyProtection="1">
      <alignment horizontal="left" vertical="center" wrapText="1"/>
    </xf>
    <xf numFmtId="0" fontId="45" fillId="4" borderId="3" xfId="0" applyFont="1" applyFill="1" applyBorder="1" applyAlignment="1">
      <alignment horizontal="center" vertical="center" wrapText="1"/>
    </xf>
    <xf numFmtId="0" fontId="45" fillId="4" borderId="1" xfId="0" applyFont="1" applyFill="1" applyBorder="1" applyAlignment="1">
      <alignment horizontal="center" vertical="center" wrapText="1"/>
    </xf>
    <xf numFmtId="0" fontId="44" fillId="0" borderId="3" xfId="0" applyFont="1" applyFill="1" applyBorder="1" applyAlignment="1" applyProtection="1">
      <alignment horizontal="center" vertical="center" wrapText="1"/>
      <protection locked="0"/>
    </xf>
    <xf numFmtId="0" fontId="44" fillId="0" borderId="17" xfId="0" applyFont="1" applyFill="1" applyBorder="1" applyAlignment="1" applyProtection="1">
      <alignment horizontal="center" vertical="center" wrapText="1"/>
      <protection locked="0"/>
    </xf>
    <xf numFmtId="0" fontId="45" fillId="0" borderId="3" xfId="0" applyFont="1" applyBorder="1" applyAlignment="1">
      <alignment horizontal="left" vertical="center" wrapText="1"/>
    </xf>
    <xf numFmtId="0" fontId="45" fillId="0" borderId="4" xfId="0" applyFont="1" applyBorder="1" applyAlignment="1">
      <alignment horizontal="left" vertical="center" wrapText="1"/>
    </xf>
    <xf numFmtId="0" fontId="45" fillId="0" borderId="17" xfId="0" applyFont="1" applyBorder="1" applyAlignment="1">
      <alignment horizontal="left" vertical="center" wrapText="1"/>
    </xf>
    <xf numFmtId="0" fontId="45" fillId="4" borderId="27" xfId="0" applyFont="1" applyFill="1" applyBorder="1" applyAlignment="1">
      <alignment horizontal="center" vertical="center" wrapText="1"/>
    </xf>
    <xf numFmtId="0" fontId="45" fillId="4" borderId="28" xfId="0" applyFont="1" applyFill="1" applyBorder="1" applyAlignment="1">
      <alignment horizontal="center" vertical="center" wrapText="1"/>
    </xf>
    <xf numFmtId="0" fontId="45" fillId="4" borderId="24" xfId="0" applyFont="1" applyFill="1" applyBorder="1" applyAlignment="1">
      <alignment horizontal="center" vertical="center" wrapText="1"/>
    </xf>
    <xf numFmtId="0" fontId="45" fillId="4" borderId="38" xfId="0" applyFont="1" applyFill="1" applyBorder="1" applyAlignment="1">
      <alignment horizontal="center" vertical="center" wrapText="1"/>
    </xf>
    <xf numFmtId="0" fontId="45" fillId="4" borderId="0" xfId="0" applyFont="1" applyFill="1" applyBorder="1" applyAlignment="1">
      <alignment horizontal="center" vertical="center" wrapText="1"/>
    </xf>
    <xf numFmtId="0" fontId="45" fillId="4" borderId="34" xfId="0" applyFont="1" applyFill="1" applyBorder="1" applyAlignment="1">
      <alignment horizontal="center" vertical="center" wrapText="1"/>
    </xf>
    <xf numFmtId="0" fontId="45" fillId="4" borderId="21" xfId="0" applyFont="1" applyFill="1" applyBorder="1" applyAlignment="1">
      <alignment horizontal="center" vertical="center" wrapText="1"/>
    </xf>
    <xf numFmtId="0" fontId="45" fillId="4" borderId="2" xfId="0" applyFont="1" applyFill="1" applyBorder="1" applyAlignment="1">
      <alignment horizontal="center" vertical="center" wrapText="1"/>
    </xf>
    <xf numFmtId="0" fontId="45" fillId="4" borderId="35" xfId="0" applyFont="1" applyFill="1" applyBorder="1" applyAlignment="1">
      <alignment horizontal="center" vertical="center" wrapText="1"/>
    </xf>
    <xf numFmtId="0" fontId="34" fillId="4" borderId="27" xfId="0" applyFont="1" applyFill="1" applyBorder="1" applyAlignment="1">
      <alignment horizontal="center" vertical="center"/>
    </xf>
    <xf numFmtId="0" fontId="34" fillId="4" borderId="28" xfId="0" applyFont="1" applyFill="1" applyBorder="1" applyAlignment="1">
      <alignment horizontal="center" vertical="center"/>
    </xf>
    <xf numFmtId="0" fontId="34" fillId="4" borderId="24" xfId="0" applyFont="1" applyFill="1" applyBorder="1" applyAlignment="1">
      <alignment horizontal="center" vertical="center"/>
    </xf>
    <xf numFmtId="0" fontId="34" fillId="4" borderId="38" xfId="0" applyFont="1" applyFill="1" applyBorder="1" applyAlignment="1">
      <alignment horizontal="center" vertical="center"/>
    </xf>
    <xf numFmtId="0" fontId="34" fillId="4" borderId="0" xfId="0" applyFont="1" applyFill="1" applyBorder="1" applyAlignment="1">
      <alignment horizontal="center" vertical="center"/>
    </xf>
    <xf numFmtId="0" fontId="34" fillId="4" borderId="34" xfId="0" applyFont="1" applyFill="1" applyBorder="1" applyAlignment="1">
      <alignment horizontal="center" vertical="center"/>
    </xf>
    <xf numFmtId="0" fontId="34" fillId="4" borderId="21" xfId="0" applyFont="1" applyFill="1" applyBorder="1" applyAlignment="1">
      <alignment horizontal="center" vertical="center"/>
    </xf>
    <xf numFmtId="0" fontId="34" fillId="4" borderId="2" xfId="0" applyFont="1" applyFill="1" applyBorder="1" applyAlignment="1">
      <alignment horizontal="center" vertical="center"/>
    </xf>
    <xf numFmtId="0" fontId="34" fillId="4" borderId="35" xfId="0" applyFont="1" applyFill="1" applyBorder="1" applyAlignment="1">
      <alignment horizontal="center" vertical="center"/>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0" fillId="0" borderId="17" xfId="0" applyBorder="1" applyAlignment="1" applyProtection="1">
      <alignment horizontal="center"/>
      <protection locked="0"/>
    </xf>
    <xf numFmtId="2" fontId="101" fillId="23" borderId="1" xfId="0" applyNumberFormat="1" applyFont="1" applyFill="1" applyBorder="1" applyAlignment="1">
      <alignment horizontal="center" vertical="center"/>
    </xf>
    <xf numFmtId="2" fontId="55" fillId="0" borderId="1" xfId="0" applyNumberFormat="1" applyFont="1" applyBorder="1" applyAlignment="1">
      <alignment horizontal="center" vertical="center"/>
    </xf>
    <xf numFmtId="0" fontId="44" fillId="0" borderId="1" xfId="0" applyFont="1" applyFill="1" applyBorder="1" applyAlignment="1">
      <alignment horizontal="left" vertical="top" wrapText="1"/>
    </xf>
    <xf numFmtId="0" fontId="44" fillId="0" borderId="1" xfId="0" applyFont="1" applyFill="1" applyBorder="1" applyAlignment="1">
      <alignment horizontal="left" vertical="center" wrapText="1"/>
    </xf>
    <xf numFmtId="0" fontId="45" fillId="4" borderId="7" xfId="0" applyFont="1" applyFill="1" applyBorder="1" applyAlignment="1">
      <alignment horizontal="center" vertical="center" wrapText="1"/>
    </xf>
    <xf numFmtId="0" fontId="45" fillId="4" borderId="31" xfId="0" applyFont="1" applyFill="1" applyBorder="1" applyAlignment="1">
      <alignment horizontal="center" vertical="center" wrapText="1"/>
    </xf>
    <xf numFmtId="0" fontId="45" fillId="4" borderId="14" xfId="0" applyFont="1" applyFill="1" applyBorder="1" applyAlignment="1">
      <alignment horizontal="center" vertical="center" wrapText="1"/>
    </xf>
    <xf numFmtId="0" fontId="44" fillId="0" borderId="3" xfId="0" quotePrefix="1" applyFont="1" applyFill="1" applyBorder="1" applyAlignment="1">
      <alignment horizontal="left" vertical="center" wrapText="1"/>
    </xf>
    <xf numFmtId="0" fontId="44" fillId="0" borderId="4" xfId="0" quotePrefix="1" applyFont="1" applyFill="1" applyBorder="1" applyAlignment="1">
      <alignment horizontal="left" vertical="center" wrapText="1"/>
    </xf>
    <xf numFmtId="0" fontId="44" fillId="0" borderId="17" xfId="0" quotePrefix="1" applyFont="1" applyFill="1" applyBorder="1" applyAlignment="1">
      <alignment horizontal="left" vertical="center" wrapText="1"/>
    </xf>
    <xf numFmtId="0" fontId="45" fillId="0" borderId="3" xfId="0" applyFont="1" applyFill="1" applyBorder="1" applyAlignment="1">
      <alignment horizontal="left" vertical="center" wrapText="1"/>
    </xf>
    <xf numFmtId="0" fontId="45" fillId="0" borderId="4" xfId="0" applyFont="1" applyFill="1" applyBorder="1" applyAlignment="1">
      <alignment horizontal="left" vertical="center" wrapText="1"/>
    </xf>
    <xf numFmtId="0" fontId="45" fillId="0" borderId="17" xfId="0" applyFont="1" applyFill="1" applyBorder="1" applyAlignment="1">
      <alignment horizontal="left" vertical="center" wrapText="1"/>
    </xf>
    <xf numFmtId="0" fontId="44" fillId="0" borderId="3"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44" fillId="0" borderId="17" xfId="0" applyFont="1" applyFill="1" applyBorder="1" applyAlignment="1">
      <alignment horizontal="left" vertical="center" wrapText="1"/>
    </xf>
    <xf numFmtId="0" fontId="45" fillId="0" borderId="1" xfId="0" quotePrefix="1" applyFont="1" applyFill="1" applyBorder="1" applyAlignment="1">
      <alignment horizontal="left" vertical="center" wrapText="1"/>
    </xf>
    <xf numFmtId="0" fontId="45" fillId="4" borderId="1" xfId="0" applyFont="1" applyFill="1" applyBorder="1" applyAlignment="1">
      <alignment horizontal="center" vertical="center"/>
    </xf>
    <xf numFmtId="0" fontId="44" fillId="0" borderId="3" xfId="0" applyFont="1" applyFill="1" applyBorder="1" applyAlignment="1">
      <alignment horizontal="left" vertical="top" wrapText="1"/>
    </xf>
    <xf numFmtId="0" fontId="44" fillId="0" borderId="4" xfId="0" applyFont="1" applyFill="1" applyBorder="1" applyAlignment="1">
      <alignment horizontal="left" vertical="top" wrapText="1"/>
    </xf>
    <xf numFmtId="0" fontId="44" fillId="0" borderId="17" xfId="0" applyFont="1" applyFill="1" applyBorder="1" applyAlignment="1">
      <alignment horizontal="left" vertical="top" wrapText="1"/>
    </xf>
    <xf numFmtId="0" fontId="0" fillId="0" borderId="3"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17" xfId="0" applyFont="1" applyBorder="1" applyAlignment="1" applyProtection="1">
      <alignment horizontal="center"/>
      <protection locked="0"/>
    </xf>
    <xf numFmtId="0" fontId="45" fillId="4" borderId="14" xfId="0" applyFont="1" applyFill="1" applyBorder="1" applyAlignment="1">
      <alignment horizontal="center" vertical="center"/>
    </xf>
    <xf numFmtId="0" fontId="45" fillId="0" borderId="1" xfId="0" applyFont="1" applyFill="1" applyBorder="1" applyAlignment="1">
      <alignment horizontal="left" vertical="center" wrapText="1"/>
    </xf>
    <xf numFmtId="0" fontId="44" fillId="0" borderId="1" xfId="0" quotePrefix="1" applyFont="1" applyFill="1" applyBorder="1" applyAlignment="1">
      <alignment horizontal="left" vertical="center" wrapText="1"/>
    </xf>
    <xf numFmtId="0" fontId="44" fillId="0" borderId="1" xfId="0" applyFont="1" applyFill="1" applyBorder="1" applyAlignment="1">
      <alignment horizontal="left" vertical="center"/>
    </xf>
    <xf numFmtId="2" fontId="42" fillId="0" borderId="3" xfId="0" applyNumberFormat="1" applyFont="1" applyBorder="1" applyAlignment="1">
      <alignment horizontal="left" vertical="center"/>
    </xf>
    <xf numFmtId="2" fontId="42" fillId="0" borderId="4" xfId="0" applyNumberFormat="1" applyFont="1" applyBorder="1" applyAlignment="1">
      <alignment horizontal="left" vertical="center"/>
    </xf>
    <xf numFmtId="2" fontId="42" fillId="0" borderId="17" xfId="0" applyNumberFormat="1" applyFont="1" applyBorder="1" applyAlignment="1">
      <alignment horizontal="left" vertical="center"/>
    </xf>
    <xf numFmtId="0" fontId="44" fillId="0" borderId="1" xfId="0" applyFont="1" applyBorder="1" applyAlignment="1" applyProtection="1">
      <alignment horizontal="center" vertical="center" wrapText="1"/>
      <protection locked="0"/>
    </xf>
    <xf numFmtId="0" fontId="44" fillId="0"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protection locked="0"/>
    </xf>
    <xf numFmtId="0" fontId="30" fillId="0" borderId="17" xfId="0" applyFont="1" applyBorder="1" applyAlignment="1" applyProtection="1">
      <alignment horizontal="center"/>
      <protection locked="0"/>
    </xf>
    <xf numFmtId="10" fontId="33" fillId="0" borderId="3" xfId="1" applyNumberFormat="1" applyFont="1" applyBorder="1" applyAlignment="1" applyProtection="1">
      <alignment horizontal="center"/>
      <protection locked="0"/>
    </xf>
    <xf numFmtId="10" fontId="33" fillId="0" borderId="4" xfId="1" applyNumberFormat="1" applyFont="1" applyBorder="1" applyAlignment="1" applyProtection="1">
      <alignment horizontal="center"/>
      <protection locked="0"/>
    </xf>
    <xf numFmtId="2" fontId="30" fillId="0" borderId="1" xfId="0" applyNumberFormat="1" applyFont="1" applyBorder="1" applyAlignment="1" applyProtection="1">
      <alignment horizontal="center"/>
      <protection locked="0"/>
    </xf>
    <xf numFmtId="0" fontId="0" fillId="0" borderId="1" xfId="0" applyFont="1" applyBorder="1" applyAlignment="1" applyProtection="1">
      <alignment horizontal="center"/>
      <protection locked="0"/>
    </xf>
    <xf numFmtId="0" fontId="47" fillId="0" borderId="3" xfId="0" applyFont="1" applyBorder="1" applyAlignment="1" applyProtection="1">
      <alignment horizontal="center"/>
      <protection locked="0"/>
    </xf>
    <xf numFmtId="0" fontId="47" fillId="0" borderId="17" xfId="0" applyFont="1" applyBorder="1" applyAlignment="1" applyProtection="1">
      <alignment horizontal="center"/>
      <protection locked="0"/>
    </xf>
    <xf numFmtId="2" fontId="35" fillId="14" borderId="3" xfId="0" applyNumberFormat="1" applyFont="1" applyFill="1" applyBorder="1" applyAlignment="1">
      <alignment horizontal="center" vertical="center" wrapText="1"/>
    </xf>
    <xf numFmtId="2" fontId="35" fillId="14" borderId="17" xfId="0" applyNumberFormat="1" applyFont="1" applyFill="1" applyBorder="1" applyAlignment="1">
      <alignment horizontal="center" vertical="center" wrapText="1"/>
    </xf>
    <xf numFmtId="0" fontId="45" fillId="4" borderId="4"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0" fillId="0" borderId="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2" fontId="99" fillId="23" borderId="1" xfId="0" applyNumberFormat="1" applyFont="1" applyFill="1" applyBorder="1" applyAlignment="1" applyProtection="1">
      <alignment horizontal="center" vertical="center"/>
    </xf>
    <xf numFmtId="2" fontId="1" fillId="7" borderId="1" xfId="0" applyNumberFormat="1" applyFont="1" applyFill="1" applyBorder="1" applyAlignment="1" applyProtection="1">
      <alignment horizontal="center" vertical="center" wrapText="1"/>
    </xf>
    <xf numFmtId="2" fontId="2" fillId="0" borderId="1" xfId="0" applyNumberFormat="1" applyFont="1" applyBorder="1" applyAlignment="1" applyProtection="1">
      <alignment horizontal="center" vertical="center" wrapText="1"/>
    </xf>
    <xf numFmtId="2" fontId="40" fillId="9" borderId="1" xfId="0" applyNumberFormat="1" applyFont="1" applyFill="1" applyBorder="1" applyAlignment="1">
      <alignment horizontal="center" vertical="center" wrapText="1"/>
    </xf>
    <xf numFmtId="2" fontId="64" fillId="0" borderId="1" xfId="0" applyNumberFormat="1" applyFont="1" applyBorder="1" applyAlignment="1">
      <alignment horizontal="left" vertical="center"/>
    </xf>
    <xf numFmtId="2" fontId="64" fillId="0" borderId="1" xfId="0" applyNumberFormat="1" applyFont="1" applyBorder="1" applyAlignment="1">
      <alignment horizontal="center" vertical="center" wrapText="1"/>
    </xf>
    <xf numFmtId="2" fontId="13" fillId="7" borderId="3" xfId="0" applyNumberFormat="1" applyFont="1" applyFill="1" applyBorder="1" applyAlignment="1" applyProtection="1">
      <alignment horizontal="center" vertical="center" wrapText="1"/>
    </xf>
    <xf numFmtId="2" fontId="13" fillId="7" borderId="4" xfId="0" applyNumberFormat="1" applyFont="1" applyFill="1" applyBorder="1" applyAlignment="1" applyProtection="1">
      <alignment horizontal="center" vertical="center" wrapText="1"/>
    </xf>
    <xf numFmtId="2" fontId="13" fillId="7" borderId="17" xfId="0" applyNumberFormat="1" applyFont="1" applyFill="1" applyBorder="1" applyAlignment="1" applyProtection="1">
      <alignment horizontal="center" vertical="center" wrapText="1"/>
    </xf>
    <xf numFmtId="0" fontId="100" fillId="23" borderId="1" xfId="0" applyFont="1" applyFill="1" applyBorder="1" applyAlignment="1">
      <alignment horizontal="center" vertical="center"/>
    </xf>
    <xf numFmtId="0" fontId="36" fillId="0" borderId="3" xfId="0" applyFont="1" applyBorder="1" applyAlignment="1">
      <alignment horizontal="left" vertical="center"/>
    </xf>
    <xf numFmtId="0" fontId="36" fillId="0" borderId="17" xfId="0" applyFont="1" applyBorder="1" applyAlignment="1">
      <alignment horizontal="lef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17" xfId="0" applyFont="1" applyBorder="1" applyAlignment="1">
      <alignment horizontal="center" vertical="center"/>
    </xf>
    <xf numFmtId="0" fontId="40" fillId="0" borderId="3" xfId="0" applyFont="1" applyBorder="1" applyAlignment="1">
      <alignment horizontal="left" vertical="center" wrapText="1"/>
    </xf>
    <xf numFmtId="0" fontId="40" fillId="0" borderId="4" xfId="0" applyFont="1" applyBorder="1" applyAlignment="1">
      <alignment horizontal="left" vertical="center" wrapText="1"/>
    </xf>
    <xf numFmtId="0" fontId="40" fillId="0" borderId="17" xfId="0" applyFont="1" applyBorder="1" applyAlignment="1">
      <alignment horizontal="left" vertical="center" wrapText="1"/>
    </xf>
    <xf numFmtId="0" fontId="0" fillId="4" borderId="3" xfId="0" applyFill="1" applyBorder="1" applyAlignment="1">
      <alignment horizontal="center"/>
    </xf>
    <xf numFmtId="0" fontId="0" fillId="4" borderId="4" xfId="0" applyFill="1" applyBorder="1" applyAlignment="1">
      <alignment horizontal="center"/>
    </xf>
    <xf numFmtId="0" fontId="0" fillId="4" borderId="17" xfId="0" applyFill="1" applyBorder="1" applyAlignment="1">
      <alignment horizontal="center"/>
    </xf>
    <xf numFmtId="0" fontId="34" fillId="4" borderId="7" xfId="0" applyFont="1" applyFill="1" applyBorder="1" applyAlignment="1">
      <alignment horizontal="center" vertical="top" wrapText="1"/>
    </xf>
    <xf numFmtId="0" fontId="34" fillId="4" borderId="14" xfId="0" applyFont="1" applyFill="1" applyBorder="1" applyAlignment="1">
      <alignment horizontal="center" vertical="top" wrapText="1"/>
    </xf>
    <xf numFmtId="0" fontId="34" fillId="0" borderId="1" xfId="0" applyFont="1" applyBorder="1" applyAlignment="1" applyProtection="1">
      <alignment horizontal="center" vertical="center"/>
    </xf>
    <xf numFmtId="0" fontId="58" fillId="0" borderId="4" xfId="0" applyFont="1" applyFill="1" applyBorder="1" applyAlignment="1" applyProtection="1">
      <alignment horizontal="center" vertical="center"/>
    </xf>
    <xf numFmtId="0" fontId="0" fillId="0" borderId="4" xfId="0" applyBorder="1" applyAlignment="1">
      <alignment horizontal="center" vertical="top"/>
    </xf>
    <xf numFmtId="0" fontId="0" fillId="0" borderId="17" xfId="0" applyBorder="1" applyAlignment="1">
      <alignment horizontal="center" vertical="top"/>
    </xf>
    <xf numFmtId="0" fontId="0" fillId="0" borderId="3" xfId="0" applyBorder="1" applyAlignment="1">
      <alignment horizontal="center" vertical="top"/>
    </xf>
    <xf numFmtId="2" fontId="42" fillId="9" borderId="13" xfId="0" applyNumberFormat="1" applyFont="1" applyFill="1" applyBorder="1" applyAlignment="1" applyProtection="1">
      <alignment horizontal="left" vertical="center" wrapText="1"/>
    </xf>
    <xf numFmtId="2" fontId="42" fillId="9" borderId="4" xfId="0" applyNumberFormat="1" applyFont="1" applyFill="1" applyBorder="1" applyAlignment="1" applyProtection="1">
      <alignment horizontal="left" vertical="center" wrapText="1"/>
    </xf>
    <xf numFmtId="2" fontId="42" fillId="9" borderId="5" xfId="0" applyNumberFormat="1" applyFont="1" applyFill="1" applyBorder="1" applyAlignment="1" applyProtection="1">
      <alignment horizontal="left" vertical="center" wrapText="1"/>
    </xf>
    <xf numFmtId="2" fontId="42" fillId="9" borderId="1" xfId="0" applyNumberFormat="1" applyFont="1" applyFill="1" applyBorder="1" applyAlignment="1" applyProtection="1">
      <alignment horizontal="left" vertical="center" wrapText="1"/>
    </xf>
    <xf numFmtId="2" fontId="35" fillId="9" borderId="1" xfId="0" applyNumberFormat="1" applyFont="1" applyFill="1" applyBorder="1" applyProtection="1"/>
    <xf numFmtId="2" fontId="35" fillId="9" borderId="6" xfId="0" applyNumberFormat="1" applyFont="1" applyFill="1" applyBorder="1" applyProtection="1"/>
    <xf numFmtId="2" fontId="42" fillId="0" borderId="3" xfId="0" applyNumberFormat="1" applyFont="1" applyBorder="1" applyAlignment="1">
      <alignment horizontal="left" vertical="center" wrapText="1"/>
    </xf>
    <xf numFmtId="2" fontId="42" fillId="0" borderId="4" xfId="0" applyNumberFormat="1" applyFont="1" applyBorder="1" applyAlignment="1">
      <alignment horizontal="left" vertical="center" wrapText="1"/>
    </xf>
    <xf numFmtId="2" fontId="42" fillId="0" borderId="5" xfId="0" applyNumberFormat="1" applyFont="1" applyBorder="1" applyAlignment="1">
      <alignment horizontal="left" vertical="center" wrapText="1"/>
    </xf>
    <xf numFmtId="2" fontId="102" fillId="23" borderId="36" xfId="0" applyNumberFormat="1" applyFont="1" applyFill="1" applyBorder="1" applyAlignment="1" applyProtection="1">
      <alignment horizontal="center" vertical="center"/>
    </xf>
    <xf numFmtId="2" fontId="102" fillId="23" borderId="37" xfId="0" applyNumberFormat="1" applyFont="1" applyFill="1" applyBorder="1" applyAlignment="1" applyProtection="1">
      <alignment horizontal="center" vertical="center"/>
    </xf>
    <xf numFmtId="2" fontId="102" fillId="23" borderId="39" xfId="0" applyNumberFormat="1" applyFont="1" applyFill="1" applyBorder="1" applyAlignment="1" applyProtection="1">
      <alignment horizontal="center" vertical="center"/>
    </xf>
    <xf numFmtId="2" fontId="42" fillId="0" borderId="13" xfId="0" applyNumberFormat="1" applyFont="1" applyBorder="1" applyAlignment="1">
      <alignment horizontal="center"/>
    </xf>
    <xf numFmtId="2" fontId="35" fillId="0" borderId="4" xfId="0" applyNumberFormat="1" applyFont="1" applyBorder="1" applyAlignment="1">
      <alignment horizontal="center"/>
    </xf>
    <xf numFmtId="2" fontId="35" fillId="0" borderId="5" xfId="0" applyNumberFormat="1" applyFont="1" applyBorder="1" applyAlignment="1">
      <alignment horizontal="center"/>
    </xf>
    <xf numFmtId="2" fontId="42" fillId="0" borderId="4" xfId="0" applyNumberFormat="1" applyFont="1" applyBorder="1" applyAlignment="1">
      <alignment horizontal="center" wrapText="1"/>
    </xf>
    <xf numFmtId="2" fontId="42" fillId="0" borderId="5" xfId="0" applyNumberFormat="1" applyFont="1" applyBorder="1" applyAlignment="1">
      <alignment horizontal="center" wrapText="1"/>
    </xf>
    <xf numFmtId="2" fontId="55" fillId="0" borderId="3" xfId="0" applyNumberFormat="1" applyFont="1" applyBorder="1" applyAlignment="1">
      <alignment horizontal="center" vertical="center"/>
    </xf>
    <xf numFmtId="2" fontId="55" fillId="0" borderId="17" xfId="0" applyNumberFormat="1" applyFont="1" applyBorder="1" applyAlignment="1">
      <alignment horizontal="center" vertical="center"/>
    </xf>
    <xf numFmtId="2" fontId="103" fillId="23" borderId="3" xfId="0" applyNumberFormat="1" applyFont="1" applyFill="1" applyBorder="1" applyAlignment="1">
      <alignment horizontal="center" vertical="center"/>
    </xf>
    <xf numFmtId="2" fontId="103" fillId="23" borderId="4" xfId="0" applyNumberFormat="1" applyFont="1" applyFill="1" applyBorder="1" applyAlignment="1">
      <alignment horizontal="center" vertical="center"/>
    </xf>
    <xf numFmtId="2" fontId="103" fillId="23" borderId="17" xfId="0" applyNumberFormat="1" applyFont="1" applyFill="1" applyBorder="1" applyAlignment="1">
      <alignment horizontal="center" vertical="center"/>
    </xf>
    <xf numFmtId="2" fontId="55" fillId="0" borderId="4" xfId="0" applyNumberFormat="1" applyFont="1" applyBorder="1" applyAlignment="1">
      <alignment horizontal="center" vertical="center"/>
    </xf>
    <xf numFmtId="0" fontId="0" fillId="0" borderId="3" xfId="0" applyFont="1" applyBorder="1" applyAlignment="1">
      <alignment horizontal="left"/>
    </xf>
    <xf numFmtId="0" fontId="0" fillId="0" borderId="17" xfId="0" applyFont="1" applyBorder="1" applyAlignment="1">
      <alignment horizontal="left"/>
    </xf>
    <xf numFmtId="0" fontId="104" fillId="23" borderId="21" xfId="0" applyFont="1" applyFill="1" applyBorder="1" applyAlignment="1">
      <alignment horizontal="center"/>
    </xf>
    <xf numFmtId="0" fontId="104" fillId="23" borderId="2" xfId="0" applyFont="1" applyFill="1" applyBorder="1" applyAlignment="1">
      <alignment horizontal="center"/>
    </xf>
    <xf numFmtId="0" fontId="0" fillId="4" borderId="1" xfId="0" applyFont="1" applyFill="1" applyBorder="1" applyAlignment="1">
      <alignment horizontal="left" vertical="center" wrapText="1" readingOrder="1"/>
    </xf>
    <xf numFmtId="0" fontId="0" fillId="4" borderId="1" xfId="0" applyFont="1" applyFill="1" applyBorder="1" applyAlignment="1">
      <alignment horizontal="center" vertical="center" wrapText="1" readingOrder="1"/>
    </xf>
    <xf numFmtId="0" fontId="0" fillId="4" borderId="3" xfId="0" applyFont="1" applyFill="1" applyBorder="1" applyAlignment="1">
      <alignment horizontal="center" vertical="center" wrapText="1" readingOrder="1"/>
    </xf>
    <xf numFmtId="0" fontId="0" fillId="4" borderId="17" xfId="0" applyFont="1" applyFill="1" applyBorder="1" applyAlignment="1">
      <alignment horizontal="center" vertical="center" wrapText="1" readingOrder="1"/>
    </xf>
    <xf numFmtId="0" fontId="0" fillId="4" borderId="7" xfId="0" applyFont="1" applyFill="1" applyBorder="1" applyAlignment="1">
      <alignment horizontal="center" vertical="center"/>
    </xf>
    <xf numFmtId="0" fontId="0" fillId="4" borderId="14" xfId="0" applyFont="1" applyFill="1" applyBorder="1" applyAlignment="1">
      <alignment horizontal="center" vertical="center"/>
    </xf>
    <xf numFmtId="0" fontId="105" fillId="0" borderId="3" xfId="0" applyFont="1" applyBorder="1" applyAlignment="1">
      <alignment horizontal="center" vertical="center"/>
    </xf>
    <xf numFmtId="0" fontId="105" fillId="0" borderId="4" xfId="0" applyFont="1" applyBorder="1" applyAlignment="1">
      <alignment horizontal="center" vertical="center"/>
    </xf>
    <xf numFmtId="0" fontId="105" fillId="0" borderId="4" xfId="0" applyFont="1" applyBorder="1" applyAlignment="1">
      <alignment horizontal="center"/>
    </xf>
    <xf numFmtId="0" fontId="105" fillId="0" borderId="17" xfId="0" applyFont="1" applyBorder="1" applyAlignment="1">
      <alignment horizontal="center"/>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37" fillId="0" borderId="17" xfId="0" applyFont="1" applyBorder="1" applyAlignment="1">
      <alignment horizontal="left" vertical="center" wrapText="1"/>
    </xf>
    <xf numFmtId="2" fontId="51" fillId="0" borderId="3" xfId="0" applyNumberFormat="1" applyFont="1" applyFill="1" applyBorder="1" applyAlignment="1">
      <alignment horizontal="left" vertical="center" wrapText="1" readingOrder="1"/>
    </xf>
    <xf numFmtId="2" fontId="51" fillId="0" borderId="4" xfId="0" applyNumberFormat="1" applyFont="1" applyFill="1" applyBorder="1" applyAlignment="1">
      <alignment horizontal="left" vertical="center" wrapText="1" readingOrder="1"/>
    </xf>
    <xf numFmtId="2" fontId="51" fillId="0" borderId="17" xfId="0" applyNumberFormat="1" applyFont="1" applyFill="1" applyBorder="1" applyAlignment="1">
      <alignment horizontal="left" vertical="center" wrapText="1" readingOrder="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17" xfId="0" applyFont="1" applyBorder="1" applyAlignment="1">
      <alignment horizontal="center" vertical="center" wrapText="1"/>
    </xf>
    <xf numFmtId="2" fontId="34" fillId="0" borderId="3" xfId="0" applyNumberFormat="1" applyFont="1" applyBorder="1" applyAlignment="1">
      <alignment horizontal="center" vertical="center" wrapText="1"/>
    </xf>
    <xf numFmtId="2" fontId="34" fillId="0" borderId="4" xfId="0" applyNumberFormat="1" applyFont="1" applyBorder="1" applyAlignment="1">
      <alignment horizontal="center" vertical="center" wrapText="1"/>
    </xf>
    <xf numFmtId="2" fontId="34" fillId="0" borderId="17" xfId="0" applyNumberFormat="1" applyFont="1" applyBorder="1" applyAlignment="1">
      <alignment horizontal="center" vertical="center" wrapText="1"/>
    </xf>
    <xf numFmtId="0" fontId="105" fillId="0" borderId="1" xfId="0" applyFont="1" applyBorder="1" applyAlignment="1">
      <alignment horizontal="left" vertical="center"/>
    </xf>
    <xf numFmtId="0" fontId="34" fillId="4" borderId="3" xfId="0" applyFont="1" applyFill="1" applyBorder="1" applyAlignment="1">
      <alignment horizontal="center" vertical="center" wrapText="1"/>
    </xf>
    <xf numFmtId="0" fontId="34" fillId="4" borderId="17" xfId="0" applyFont="1" applyFill="1" applyBorder="1" applyAlignment="1">
      <alignment horizontal="center" vertical="center" wrapText="1"/>
    </xf>
    <xf numFmtId="0" fontId="37" fillId="0" borderId="1" xfId="0" applyFont="1" applyBorder="1" applyAlignment="1">
      <alignment horizontal="center" vertical="center" wrapText="1"/>
    </xf>
    <xf numFmtId="0" fontId="106" fillId="23" borderId="21" xfId="0" applyFont="1" applyFill="1" applyBorder="1" applyAlignment="1">
      <alignment horizontal="center"/>
    </xf>
    <xf numFmtId="0" fontId="106" fillId="23" borderId="2" xfId="0" applyFont="1" applyFill="1" applyBorder="1" applyAlignment="1">
      <alignment horizontal="center"/>
    </xf>
    <xf numFmtId="0" fontId="105" fillId="0" borderId="3" xfId="0" applyFont="1" applyBorder="1" applyAlignment="1">
      <alignment horizontal="center"/>
    </xf>
    <xf numFmtId="0" fontId="34" fillId="4" borderId="7"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42" fillId="0" borderId="3" xfId="0" applyFont="1" applyBorder="1" applyAlignment="1">
      <alignment horizontal="left" vertical="center" wrapText="1"/>
    </xf>
    <xf numFmtId="0" fontId="42" fillId="0" borderId="4" xfId="0" applyFont="1" applyBorder="1" applyAlignment="1">
      <alignment horizontal="left" vertical="center" wrapText="1"/>
    </xf>
    <xf numFmtId="2" fontId="35" fillId="0" borderId="1" xfId="0" applyNumberFormat="1" applyFont="1" applyBorder="1" applyAlignment="1">
      <alignment horizontal="center" vertical="center"/>
    </xf>
    <xf numFmtId="1" fontId="42" fillId="0" borderId="3" xfId="0" applyNumberFormat="1" applyFont="1" applyFill="1" applyBorder="1" applyAlignment="1">
      <alignment horizontal="center" vertical="center" wrapText="1"/>
    </xf>
    <xf numFmtId="1" fontId="42" fillId="0" borderId="4" xfId="0" applyNumberFormat="1" applyFont="1" applyFill="1" applyBorder="1" applyAlignment="1">
      <alignment horizontal="center" vertical="center" wrapText="1"/>
    </xf>
    <xf numFmtId="1" fontId="42" fillId="0" borderId="17" xfId="0" applyNumberFormat="1" applyFont="1" applyFill="1" applyBorder="1" applyAlignment="1">
      <alignment horizontal="center" vertical="center" wrapText="1"/>
    </xf>
    <xf numFmtId="0" fontId="42" fillId="0" borderId="3" xfId="0" applyFont="1" applyFill="1" applyBorder="1" applyAlignment="1">
      <alignment horizontal="center"/>
    </xf>
    <xf numFmtId="0" fontId="42" fillId="0" borderId="4" xfId="0" applyFont="1" applyFill="1" applyBorder="1" applyAlignment="1">
      <alignment horizontal="center"/>
    </xf>
    <xf numFmtId="0" fontId="42" fillId="0" borderId="17" xfId="0" applyFont="1" applyFill="1" applyBorder="1" applyAlignment="1">
      <alignment horizontal="center"/>
    </xf>
    <xf numFmtId="2" fontId="103" fillId="23" borderId="38" xfId="0" applyNumberFormat="1" applyFont="1" applyFill="1" applyBorder="1" applyAlignment="1">
      <alignment horizontal="center" vertical="center"/>
    </xf>
    <xf numFmtId="2" fontId="103" fillId="23" borderId="0" xfId="0" applyNumberFormat="1" applyFont="1" applyFill="1" applyBorder="1" applyAlignment="1">
      <alignment horizontal="center" vertical="center"/>
    </xf>
    <xf numFmtId="2" fontId="107" fillId="23" borderId="1" xfId="0" applyNumberFormat="1" applyFont="1" applyFill="1" applyBorder="1" applyAlignment="1">
      <alignment horizontal="center" vertical="center"/>
    </xf>
    <xf numFmtId="0" fontId="40" fillId="0" borderId="1" xfId="0" applyFont="1" applyBorder="1" applyAlignment="1">
      <alignment horizontal="center" vertical="center" wrapText="1"/>
    </xf>
    <xf numFmtId="1" fontId="42" fillId="6" borderId="7" xfId="0" applyNumberFormat="1" applyFont="1" applyFill="1" applyBorder="1" applyAlignment="1">
      <alignment horizontal="center" vertical="center" wrapText="1"/>
    </xf>
    <xf numFmtId="1" fontId="42" fillId="6" borderId="14" xfId="0" applyNumberFormat="1" applyFont="1" applyFill="1" applyBorder="1" applyAlignment="1">
      <alignment horizontal="center" vertical="center" wrapText="1"/>
    </xf>
    <xf numFmtId="2" fontId="42" fillId="6" borderId="7" xfId="0" applyNumberFormat="1" applyFont="1" applyFill="1" applyBorder="1" applyAlignment="1">
      <alignment horizontal="center" vertical="center" wrapText="1"/>
    </xf>
    <xf numFmtId="2" fontId="42" fillId="6" borderId="14" xfId="0" applyNumberFormat="1" applyFont="1" applyFill="1" applyBorder="1" applyAlignment="1">
      <alignment horizontal="center" vertical="center" wrapText="1"/>
    </xf>
    <xf numFmtId="2" fontId="42" fillId="6" borderId="3" xfId="0" applyNumberFormat="1" applyFont="1" applyFill="1" applyBorder="1" applyAlignment="1">
      <alignment horizontal="center" vertical="center" wrapText="1"/>
    </xf>
    <xf numFmtId="2" fontId="42" fillId="6" borderId="17" xfId="0" applyNumberFormat="1" applyFont="1" applyFill="1" applyBorder="1" applyAlignment="1">
      <alignment horizontal="center" vertical="center" wrapText="1"/>
    </xf>
    <xf numFmtId="165" fontId="34" fillId="4" borderId="1" xfId="0" applyNumberFormat="1" applyFont="1" applyFill="1" applyBorder="1" applyAlignment="1">
      <alignment horizontal="center" vertical="center"/>
    </xf>
    <xf numFmtId="2" fontId="34" fillId="0" borderId="1" xfId="0" applyNumberFormat="1" applyFont="1" applyBorder="1" applyAlignment="1">
      <alignment horizontal="center" vertical="center"/>
    </xf>
    <xf numFmtId="0" fontId="58" fillId="0" borderId="3" xfId="0" applyFont="1" applyFill="1" applyBorder="1" applyAlignment="1" applyProtection="1">
      <alignment horizontal="center" vertical="center"/>
    </xf>
    <xf numFmtId="0" fontId="48" fillId="0" borderId="4" xfId="0" applyFont="1" applyBorder="1" applyAlignment="1">
      <alignment horizontal="center" vertical="top"/>
    </xf>
    <xf numFmtId="0" fontId="48" fillId="0" borderId="17" xfId="0" applyFont="1" applyBorder="1" applyAlignment="1">
      <alignment horizontal="center" vertical="top"/>
    </xf>
    <xf numFmtId="0" fontId="104" fillId="23" borderId="3" xfId="0" applyFont="1" applyFill="1" applyBorder="1" applyAlignment="1">
      <alignment horizontal="center" vertical="center" wrapText="1"/>
    </xf>
    <xf numFmtId="0" fontId="104" fillId="23" borderId="4" xfId="0" applyFont="1" applyFill="1" applyBorder="1" applyAlignment="1">
      <alignment horizontal="center" vertical="center" wrapText="1"/>
    </xf>
    <xf numFmtId="0" fontId="104" fillId="23" borderId="17" xfId="0" applyFont="1" applyFill="1" applyBorder="1" applyAlignment="1">
      <alignment horizontal="center" vertical="center" wrapText="1"/>
    </xf>
    <xf numFmtId="2" fontId="105" fillId="0" borderId="1" xfId="0" applyNumberFormat="1" applyFont="1" applyBorder="1" applyAlignment="1">
      <alignment horizontal="center" vertical="center" wrapText="1"/>
    </xf>
    <xf numFmtId="0" fontId="105" fillId="0" borderId="1" xfId="0" applyFont="1" applyBorder="1" applyAlignment="1">
      <alignment horizontal="center" vertical="center" wrapText="1"/>
    </xf>
    <xf numFmtId="2" fontId="105" fillId="0" borderId="4" xfId="0" applyNumberFormat="1" applyFont="1" applyBorder="1" applyAlignment="1">
      <alignment horizontal="center" vertical="center" wrapText="1"/>
    </xf>
    <xf numFmtId="0" fontId="105" fillId="0" borderId="4" xfId="0" applyFont="1" applyBorder="1" applyAlignment="1">
      <alignment horizontal="center" vertical="center" wrapText="1"/>
    </xf>
    <xf numFmtId="0" fontId="105" fillId="0" borderId="17" xfId="0" applyFont="1" applyBorder="1" applyAlignment="1">
      <alignment horizontal="center" vertical="center" wrapText="1"/>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17"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7" xfId="0" applyFont="1" applyBorder="1" applyAlignment="1">
      <alignment horizontal="center" vertical="center"/>
    </xf>
  </cellXfs>
  <cellStyles count="2">
    <cellStyle name="Normal" xfId="0" builtinId="0"/>
    <cellStyle name="Percent" xfId="1" builtinId="5"/>
  </cellStyles>
  <dxfs count="2454">
    <dxf>
      <fill>
        <patternFill>
          <bgColor rgb="FF969696"/>
        </patternFill>
      </fill>
    </dxf>
    <dxf>
      <fill>
        <patternFill>
          <bgColor rgb="FFC0C0C0"/>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rgb="FFA5A5A5"/>
        </patternFill>
      </fill>
    </dxf>
    <dxf>
      <fill>
        <patternFill>
          <bgColor rgb="FFD8D8D8"/>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theme="0" tint="-0.34998626667073579"/>
        </patternFill>
      </fill>
    </dxf>
    <dxf>
      <fill>
        <patternFill>
          <bgColor theme="0" tint="-0.14996795556505021"/>
        </patternFill>
      </fill>
    </dxf>
    <dxf>
      <fill>
        <patternFill>
          <bgColor rgb="FFA5A5A5"/>
        </patternFill>
      </fill>
    </dxf>
    <dxf>
      <fill>
        <patternFill>
          <bgColor rgb="FFD8D8D8"/>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BHISH~1\AppData\Local\Temp\Users\admin\Desktop\From%20I%20Aluminiu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BHISH~1\AppData\Local\Temp\R4%20Aluminium%20Sector%20Form-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Form I"/>
      <sheetName val="Form Sa1"/>
      <sheetName val="Form Sa1 CPP"/>
      <sheetName val="Addl Eqp List-Env"/>
      <sheetName val="Project Activites List"/>
    </sheetNames>
    <sheetDataSet>
      <sheetData sheetId="0" refreshError="1"/>
      <sheetData sheetId="1" refreshError="1"/>
      <sheetData sheetId="2">
        <row r="8">
          <cell r="A8" t="str">
            <v>A1</v>
          </cell>
          <cell r="B8" t="str">
            <v>Refinery Process</v>
          </cell>
        </row>
        <row r="9">
          <cell r="A9" t="str">
            <v>i</v>
          </cell>
          <cell r="B9" t="str">
            <v>Production Capacity (Hydrate Alumina)</v>
          </cell>
          <cell r="C9" t="str">
            <v>Annual Installed Capacity</v>
          </cell>
          <cell r="D9" t="str">
            <v>Tonne</v>
          </cell>
          <cell r="E9">
            <v>0</v>
          </cell>
          <cell r="F9">
            <v>0</v>
          </cell>
          <cell r="G9">
            <v>0</v>
          </cell>
          <cell r="H9">
            <v>0</v>
          </cell>
        </row>
        <row r="10">
          <cell r="A10" t="str">
            <v>ii</v>
          </cell>
          <cell r="B10" t="str">
            <v>Production Capacity (Calcined Alumina)</v>
          </cell>
          <cell r="C10" t="str">
            <v>Annual Installed Capacity</v>
          </cell>
          <cell r="D10" t="str">
            <v>Tonne</v>
          </cell>
          <cell r="E10">
            <v>0</v>
          </cell>
          <cell r="F10">
            <v>0</v>
          </cell>
          <cell r="G10">
            <v>0</v>
          </cell>
          <cell r="H10">
            <v>0</v>
          </cell>
        </row>
        <row r="11">
          <cell r="A11" t="str">
            <v>iii</v>
          </cell>
          <cell r="B11" t="str">
            <v>Total Hydrate Alumina Production</v>
          </cell>
          <cell r="C11" t="str">
            <v>Annual</v>
          </cell>
          <cell r="D11" t="str">
            <v>Tonne</v>
          </cell>
          <cell r="E11">
            <v>0</v>
          </cell>
          <cell r="F11">
            <v>0</v>
          </cell>
          <cell r="G11">
            <v>0</v>
          </cell>
          <cell r="H11">
            <v>0</v>
          </cell>
        </row>
        <row r="12">
          <cell r="A12" t="str">
            <v>iv</v>
          </cell>
          <cell r="B12" t="str">
            <v>Total Calcined Alumina  Production</v>
          </cell>
          <cell r="C12" t="str">
            <v>Annual</v>
          </cell>
          <cell r="D12" t="str">
            <v>Tonne</v>
          </cell>
          <cell r="E12">
            <v>0</v>
          </cell>
          <cell r="F12">
            <v>0</v>
          </cell>
          <cell r="G12">
            <v>0</v>
          </cell>
          <cell r="H12">
            <v>0</v>
          </cell>
        </row>
        <row r="13">
          <cell r="A13" t="str">
            <v>v</v>
          </cell>
          <cell r="B13" t="str">
            <v>Capacity Utilization (Hydrate Alumina)</v>
          </cell>
          <cell r="C13" t="str">
            <v>[A1(iii) / A1(i)] X 100</v>
          </cell>
          <cell r="D13" t="str">
            <v>%</v>
          </cell>
          <cell r="E13">
            <v>0</v>
          </cell>
          <cell r="F13">
            <v>0</v>
          </cell>
          <cell r="G13">
            <v>0</v>
          </cell>
          <cell r="H13">
            <v>0</v>
          </cell>
          <cell r="I13">
            <v>0</v>
          </cell>
        </row>
        <row r="14">
          <cell r="A14" t="str">
            <v>vi</v>
          </cell>
          <cell r="B14" t="str">
            <v>Capacity Utilization (Calcined Alumina)</v>
          </cell>
          <cell r="C14" t="str">
            <v>[A1(iv) / A1(ii)] X 100</v>
          </cell>
          <cell r="D14" t="str">
            <v>%</v>
          </cell>
          <cell r="E14">
            <v>0</v>
          </cell>
          <cell r="F14">
            <v>0</v>
          </cell>
          <cell r="G14">
            <v>0</v>
          </cell>
          <cell r="H14">
            <v>0</v>
          </cell>
          <cell r="I14">
            <v>0</v>
          </cell>
        </row>
        <row r="25">
          <cell r="A25" t="str">
            <v>A3.1</v>
          </cell>
          <cell r="B25" t="str">
            <v>Refinery Process</v>
          </cell>
        </row>
        <row r="26">
          <cell r="A26" t="str">
            <v>a</v>
          </cell>
          <cell r="B26" t="str">
            <v xml:space="preserve">Hydrate Alumina </v>
          </cell>
        </row>
        <row r="27">
          <cell r="A27" t="str">
            <v>i</v>
          </cell>
          <cell r="B27" t="str">
            <v>Total Hydrated Alumina sold to Market (Export)</v>
          </cell>
          <cell r="C27" t="str">
            <v xml:space="preserve">Annual </v>
          </cell>
          <cell r="D27" t="str">
            <v>Tonne</v>
          </cell>
          <cell r="E27">
            <v>0</v>
          </cell>
          <cell r="F27">
            <v>0</v>
          </cell>
          <cell r="G27">
            <v>0</v>
          </cell>
          <cell r="H27">
            <v>0</v>
          </cell>
        </row>
        <row r="28">
          <cell r="A28" t="str">
            <v>ii</v>
          </cell>
          <cell r="B28" t="str">
            <v>Total Hydrated Alumina purchased from Market for Calcined Alumina (Import)</v>
          </cell>
          <cell r="C28" t="str">
            <v xml:space="preserve">Annual </v>
          </cell>
          <cell r="D28" t="str">
            <v>Tonne</v>
          </cell>
          <cell r="E28">
            <v>0</v>
          </cell>
          <cell r="F28">
            <v>0</v>
          </cell>
          <cell r="G28">
            <v>0</v>
          </cell>
          <cell r="H28">
            <v>0</v>
          </cell>
        </row>
        <row r="29">
          <cell r="A29" t="str">
            <v>iii</v>
          </cell>
          <cell r="B29" t="str">
            <v>Opening stock of Hydrated alumina</v>
          </cell>
          <cell r="C29" t="str">
            <v xml:space="preserve">Annual </v>
          </cell>
          <cell r="D29" t="str">
            <v>Tonne</v>
          </cell>
          <cell r="E29">
            <v>0</v>
          </cell>
          <cell r="F29">
            <v>0</v>
          </cell>
          <cell r="G29">
            <v>0</v>
          </cell>
          <cell r="H29">
            <v>0</v>
          </cell>
        </row>
        <row r="30">
          <cell r="A30" t="str">
            <v>iv</v>
          </cell>
          <cell r="B30" t="str">
            <v>Closing stock of Hydrated alumina</v>
          </cell>
          <cell r="C30" t="str">
            <v xml:space="preserve">Annual </v>
          </cell>
          <cell r="D30" t="str">
            <v>Tonne</v>
          </cell>
          <cell r="E30">
            <v>0</v>
          </cell>
          <cell r="F30">
            <v>0</v>
          </cell>
          <cell r="G30">
            <v>0</v>
          </cell>
          <cell r="H30">
            <v>0</v>
          </cell>
        </row>
        <row r="31">
          <cell r="A31" t="str">
            <v>v</v>
          </cell>
          <cell r="B31" t="str">
            <v>Thermal SEC of Hydrated Alumina</v>
          </cell>
          <cell r="C31" t="str">
            <v xml:space="preserve">Annual </v>
          </cell>
          <cell r="D31" t="str">
            <v>Mkcal/Tonne</v>
          </cell>
          <cell r="H31">
            <v>0</v>
          </cell>
        </row>
        <row r="32">
          <cell r="A32" t="str">
            <v>vi</v>
          </cell>
          <cell r="B32" t="str">
            <v>Electrical SEC of  Hydrated Alumina</v>
          </cell>
          <cell r="C32" t="str">
            <v xml:space="preserve">Annual </v>
          </cell>
          <cell r="D32" t="str">
            <v>kWh/Tonne</v>
          </cell>
          <cell r="H32">
            <v>0</v>
          </cell>
        </row>
        <row r="33">
          <cell r="A33" t="str">
            <v>vii</v>
          </cell>
          <cell r="B33" t="str">
            <v>Running Hours</v>
          </cell>
          <cell r="C33" t="str">
            <v>Annual</v>
          </cell>
          <cell r="D33" t="str">
            <v>Hours</v>
          </cell>
          <cell r="E33">
            <v>0</v>
          </cell>
          <cell r="F33">
            <v>0</v>
          </cell>
          <cell r="G33">
            <v>0</v>
          </cell>
          <cell r="H33">
            <v>0</v>
          </cell>
        </row>
        <row r="35">
          <cell r="A35" t="str">
            <v>b</v>
          </cell>
          <cell r="B35" t="str">
            <v>Digestion Process Parameter</v>
          </cell>
        </row>
        <row r="36">
          <cell r="A36" t="str">
            <v>i</v>
          </cell>
          <cell r="B36" t="str">
            <v>Type of Digestion Technology</v>
          </cell>
          <cell r="C36" t="str">
            <v xml:space="preserve">Annual </v>
          </cell>
          <cell r="D36" t="str">
            <v>Single/Double</v>
          </cell>
        </row>
        <row r="37">
          <cell r="A37" t="str">
            <v>ii</v>
          </cell>
          <cell r="B37" t="str">
            <v>Number of Digestion Units</v>
          </cell>
          <cell r="C37" t="str">
            <v xml:space="preserve">Annual </v>
          </cell>
          <cell r="D37" t="str">
            <v>No.</v>
          </cell>
          <cell r="E37">
            <v>0</v>
          </cell>
          <cell r="F37">
            <v>0</v>
          </cell>
          <cell r="G37">
            <v>0</v>
          </cell>
          <cell r="H37">
            <v>0</v>
          </cell>
        </row>
        <row r="38">
          <cell r="A38" t="str">
            <v>iii</v>
          </cell>
          <cell r="B38" t="str">
            <v>Production Capacity of Digestion Units</v>
          </cell>
          <cell r="C38" t="str">
            <v xml:space="preserve">Annual </v>
          </cell>
          <cell r="D38" t="str">
            <v>Tonne</v>
          </cell>
          <cell r="E38">
            <v>0</v>
          </cell>
          <cell r="F38">
            <v>0</v>
          </cell>
          <cell r="G38">
            <v>0</v>
          </cell>
          <cell r="H38">
            <v>0</v>
          </cell>
        </row>
        <row r="39">
          <cell r="A39" t="str">
            <v>iv</v>
          </cell>
          <cell r="B39" t="str">
            <v>Specific Steam Consumption for Digestion</v>
          </cell>
          <cell r="C39" t="str">
            <v>Annual</v>
          </cell>
          <cell r="D39" t="str">
            <v>Tonne of Steam/ Tonne of Hydrate Alumina</v>
          </cell>
          <cell r="H39">
            <v>0</v>
          </cell>
        </row>
        <row r="40">
          <cell r="A40" t="str">
            <v>v</v>
          </cell>
          <cell r="B40" t="str">
            <v>Specific Power Consumption for Digestion</v>
          </cell>
          <cell r="C40" t="str">
            <v>Annual</v>
          </cell>
          <cell r="D40" t="str">
            <v>kWh/Tonne</v>
          </cell>
          <cell r="H40">
            <v>0</v>
          </cell>
        </row>
        <row r="41">
          <cell r="A41" t="str">
            <v>vi</v>
          </cell>
          <cell r="B41" t="str">
            <v>Temperature of Low Temperature Digestion Units</v>
          </cell>
          <cell r="C41" t="str">
            <v>Annual</v>
          </cell>
          <cell r="D41" t="str">
            <v>Deg C</v>
          </cell>
          <cell r="E41">
            <v>0</v>
          </cell>
          <cell r="F41">
            <v>0</v>
          </cell>
          <cell r="G41">
            <v>0</v>
          </cell>
          <cell r="H41">
            <v>0</v>
          </cell>
        </row>
        <row r="42">
          <cell r="A42" t="str">
            <v>vii</v>
          </cell>
          <cell r="B42" t="str">
            <v>Pressure of Low Temperature Digestion Units</v>
          </cell>
          <cell r="C42" t="str">
            <v>Annual</v>
          </cell>
          <cell r="D42" t="str">
            <v>Kg/cm2</v>
          </cell>
          <cell r="E42">
            <v>0</v>
          </cell>
          <cell r="F42">
            <v>0</v>
          </cell>
          <cell r="G42">
            <v>0</v>
          </cell>
          <cell r="H42">
            <v>0</v>
          </cell>
        </row>
        <row r="43">
          <cell r="A43" t="str">
            <v>viii</v>
          </cell>
          <cell r="B43" t="str">
            <v>Steam Enthalpy</v>
          </cell>
          <cell r="C43" t="str">
            <v>Annual</v>
          </cell>
          <cell r="D43" t="str">
            <v>kcal/kg</v>
          </cell>
          <cell r="E43">
            <v>0</v>
          </cell>
          <cell r="F43">
            <v>0</v>
          </cell>
          <cell r="G43">
            <v>0</v>
          </cell>
          <cell r="H43">
            <v>0</v>
          </cell>
        </row>
        <row r="44">
          <cell r="A44" t="str">
            <v>ix</v>
          </cell>
          <cell r="B44" t="str">
            <v>Temperature of High Temperature Digestion Units</v>
          </cell>
          <cell r="C44" t="str">
            <v>Annual</v>
          </cell>
          <cell r="D44" t="str">
            <v>oC</v>
          </cell>
          <cell r="E44">
            <v>0</v>
          </cell>
          <cell r="F44">
            <v>0</v>
          </cell>
          <cell r="G44">
            <v>0</v>
          </cell>
          <cell r="H44">
            <v>0</v>
          </cell>
        </row>
        <row r="45">
          <cell r="A45" t="str">
            <v>x</v>
          </cell>
          <cell r="B45" t="str">
            <v>Pressure of High Temperature Digestion Units</v>
          </cell>
          <cell r="C45" t="str">
            <v>Annual</v>
          </cell>
          <cell r="D45" t="str">
            <v>Kg/cm2</v>
          </cell>
          <cell r="E45">
            <v>0</v>
          </cell>
          <cell r="F45">
            <v>0</v>
          </cell>
          <cell r="G45">
            <v>0</v>
          </cell>
          <cell r="H45">
            <v>0</v>
          </cell>
        </row>
        <row r="46">
          <cell r="A46" t="str">
            <v>xi</v>
          </cell>
          <cell r="B46" t="str">
            <v>Steam Enthalpy</v>
          </cell>
          <cell r="C46" t="str">
            <v>Annual</v>
          </cell>
          <cell r="D46" t="str">
            <v>kcal/kg</v>
          </cell>
          <cell r="E46">
            <v>0</v>
          </cell>
          <cell r="F46">
            <v>0</v>
          </cell>
          <cell r="G46">
            <v>0</v>
          </cell>
          <cell r="H46">
            <v>0</v>
          </cell>
        </row>
        <row r="47">
          <cell r="A47" t="str">
            <v>xii</v>
          </cell>
          <cell r="B47" t="str">
            <v>Specific Steam Consumption for Evaporation</v>
          </cell>
          <cell r="C47" t="str">
            <v>Annual</v>
          </cell>
          <cell r="D47" t="str">
            <v>Tonne of Steam/ Tonne of Hydrate Alumina</v>
          </cell>
          <cell r="H47">
            <v>0</v>
          </cell>
        </row>
        <row r="48">
          <cell r="A48" t="str">
            <v>xiii</v>
          </cell>
          <cell r="B48" t="str">
            <v>Specific Power Consumption for Evaporation</v>
          </cell>
          <cell r="C48" t="str">
            <v>Annual</v>
          </cell>
          <cell r="D48" t="str">
            <v>kWh/Tonne of hydrate Alumina</v>
          </cell>
          <cell r="H48">
            <v>0</v>
          </cell>
        </row>
        <row r="50">
          <cell r="A50" t="str">
            <v>c</v>
          </cell>
          <cell r="B50" t="str">
            <v xml:space="preserve">Calcined Alumina  </v>
          </cell>
        </row>
        <row r="51">
          <cell r="A51" t="str">
            <v>i</v>
          </cell>
          <cell r="B51" t="str">
            <v>Opening stock of Calcined alumina</v>
          </cell>
          <cell r="C51" t="str">
            <v xml:space="preserve">Annual </v>
          </cell>
          <cell r="D51" t="str">
            <v>Tonne</v>
          </cell>
          <cell r="E51">
            <v>0</v>
          </cell>
          <cell r="F51">
            <v>0</v>
          </cell>
          <cell r="G51">
            <v>0</v>
          </cell>
          <cell r="H51">
            <v>0</v>
          </cell>
        </row>
        <row r="52">
          <cell r="A52" t="str">
            <v>ii</v>
          </cell>
          <cell r="B52" t="str">
            <v>Closing stock of Calcined alumina</v>
          </cell>
          <cell r="C52" t="str">
            <v xml:space="preserve">Annual </v>
          </cell>
          <cell r="D52" t="str">
            <v>Tonne</v>
          </cell>
          <cell r="E52">
            <v>0</v>
          </cell>
          <cell r="F52">
            <v>0</v>
          </cell>
          <cell r="G52">
            <v>0</v>
          </cell>
          <cell r="H52">
            <v>0</v>
          </cell>
        </row>
        <row r="53">
          <cell r="A53" t="str">
            <v>iii</v>
          </cell>
          <cell r="B53" t="str">
            <v>Type of Calciner Technology</v>
          </cell>
          <cell r="C53" t="str">
            <v xml:space="preserve">Annual </v>
          </cell>
          <cell r="D53" t="str">
            <v>Techonolgy</v>
          </cell>
          <cell r="E53">
            <v>0</v>
          </cell>
          <cell r="F53">
            <v>0</v>
          </cell>
          <cell r="G53">
            <v>0</v>
          </cell>
          <cell r="H53">
            <v>0</v>
          </cell>
        </row>
        <row r="54">
          <cell r="A54" t="str">
            <v>iv</v>
          </cell>
          <cell r="B54" t="str">
            <v>Calcination Temperature</v>
          </cell>
          <cell r="C54" t="str">
            <v xml:space="preserve">Annual </v>
          </cell>
          <cell r="D54" t="str">
            <v>Deg C</v>
          </cell>
          <cell r="E54">
            <v>0</v>
          </cell>
          <cell r="F54">
            <v>0</v>
          </cell>
          <cell r="G54">
            <v>0</v>
          </cell>
          <cell r="H54">
            <v>0</v>
          </cell>
        </row>
        <row r="55">
          <cell r="A55" t="str">
            <v>v</v>
          </cell>
          <cell r="B55" t="str">
            <v>Specific Power Consumption for calciner</v>
          </cell>
          <cell r="C55" t="str">
            <v xml:space="preserve">Annual </v>
          </cell>
          <cell r="D55" t="str">
            <v>kWh/T</v>
          </cell>
          <cell r="H55">
            <v>0</v>
          </cell>
        </row>
        <row r="56">
          <cell r="A56" t="str">
            <v>vi</v>
          </cell>
          <cell r="B56" t="str">
            <v>Specific Thermal Consumption for calciner</v>
          </cell>
          <cell r="C56" t="str">
            <v xml:space="preserve">Annual </v>
          </cell>
          <cell r="D56" t="str">
            <v>kcal/T</v>
          </cell>
          <cell r="H56">
            <v>0</v>
          </cell>
        </row>
        <row r="57">
          <cell r="A57" t="str">
            <v>vii</v>
          </cell>
          <cell r="B57" t="str">
            <v>Running Hours</v>
          </cell>
          <cell r="C57" t="str">
            <v>Annual</v>
          </cell>
          <cell r="D57" t="str">
            <v>Hours</v>
          </cell>
          <cell r="E57">
            <v>0</v>
          </cell>
          <cell r="F57">
            <v>0</v>
          </cell>
          <cell r="G57">
            <v>0</v>
          </cell>
          <cell r="H57">
            <v>0</v>
          </cell>
        </row>
        <row r="58">
          <cell r="A58" t="str">
            <v>viii</v>
          </cell>
          <cell r="B58" t="str">
            <v>Calcined Alumina Exported (Integrated Process)</v>
          </cell>
          <cell r="C58" t="str">
            <v xml:space="preserve">Annual </v>
          </cell>
          <cell r="D58" t="str">
            <v>Tonne</v>
          </cell>
          <cell r="E58">
            <v>0</v>
          </cell>
          <cell r="F58">
            <v>0</v>
          </cell>
          <cell r="G58">
            <v>0</v>
          </cell>
          <cell r="H58">
            <v>0</v>
          </cell>
        </row>
        <row r="59">
          <cell r="A59" t="str">
            <v>ix</v>
          </cell>
          <cell r="B59" t="str">
            <v>Calcined Alumina Imported (Intergated Process)</v>
          </cell>
          <cell r="C59" t="str">
            <v>Annual</v>
          </cell>
          <cell r="D59" t="str">
            <v>Tonne</v>
          </cell>
          <cell r="E59">
            <v>0</v>
          </cell>
          <cell r="F59">
            <v>0</v>
          </cell>
          <cell r="G59">
            <v>0</v>
          </cell>
          <cell r="H59">
            <v>0</v>
          </cell>
        </row>
        <row r="60">
          <cell r="A60" t="str">
            <v>x</v>
          </cell>
          <cell r="B60" t="str">
            <v xml:space="preserve">Specific Thermal Energy Consumption of Calcined Alumina </v>
          </cell>
          <cell r="C60" t="str">
            <v>Annual</v>
          </cell>
          <cell r="D60" t="str">
            <v>Mkcal/Tonne</v>
          </cell>
          <cell r="H60">
            <v>0</v>
          </cell>
        </row>
        <row r="61">
          <cell r="A61" t="str">
            <v>xi</v>
          </cell>
          <cell r="B61" t="str">
            <v>Specific Electrical Energy Consumption of Calcined Alumina</v>
          </cell>
          <cell r="C61" t="str">
            <v>Annual</v>
          </cell>
          <cell r="D61" t="str">
            <v>kwh/Tonne</v>
          </cell>
          <cell r="H61">
            <v>0</v>
          </cell>
        </row>
        <row r="63">
          <cell r="A63" t="str">
            <v>d</v>
          </cell>
          <cell r="B63" t="str">
            <v>Special Hydrate (Course)</v>
          </cell>
        </row>
        <row r="64">
          <cell r="A64" t="str">
            <v>i</v>
          </cell>
          <cell r="B64" t="str">
            <v>Installed Capacity</v>
          </cell>
          <cell r="C64" t="str">
            <v>Annual</v>
          </cell>
          <cell r="D64" t="str">
            <v>Tonne</v>
          </cell>
          <cell r="E64">
            <v>0</v>
          </cell>
          <cell r="F64">
            <v>0</v>
          </cell>
          <cell r="G64">
            <v>0</v>
          </cell>
          <cell r="H64">
            <v>0</v>
          </cell>
        </row>
        <row r="65">
          <cell r="A65" t="str">
            <v>ii</v>
          </cell>
          <cell r="B65" t="str">
            <v>Actual Production</v>
          </cell>
          <cell r="C65" t="str">
            <v>Annual</v>
          </cell>
          <cell r="D65" t="str">
            <v>Tonne</v>
          </cell>
          <cell r="E65">
            <v>0</v>
          </cell>
          <cell r="F65">
            <v>0</v>
          </cell>
          <cell r="G65">
            <v>0</v>
          </cell>
          <cell r="H65">
            <v>0</v>
          </cell>
        </row>
        <row r="66">
          <cell r="A66" t="str">
            <v>iii</v>
          </cell>
          <cell r="B66" t="str">
            <v>Thermal SEC</v>
          </cell>
          <cell r="C66" t="str">
            <v>Annual</v>
          </cell>
          <cell r="D66" t="str">
            <v>Mkcal/Tonne</v>
          </cell>
          <cell r="H66">
            <v>0</v>
          </cell>
        </row>
        <row r="67">
          <cell r="A67" t="str">
            <v>iv</v>
          </cell>
          <cell r="B67" t="str">
            <v xml:space="preserve">Electrical SEC </v>
          </cell>
          <cell r="C67" t="str">
            <v>Annual</v>
          </cell>
          <cell r="D67" t="str">
            <v>kWh/Tonne</v>
          </cell>
          <cell r="H67">
            <v>0</v>
          </cell>
        </row>
        <row r="69">
          <cell r="A69" t="str">
            <v>e</v>
          </cell>
          <cell r="B69" t="str">
            <v>Special Hydrate (Micro Fined)</v>
          </cell>
        </row>
        <row r="70">
          <cell r="A70" t="str">
            <v>i</v>
          </cell>
          <cell r="B70" t="str">
            <v>Installed Capacity</v>
          </cell>
          <cell r="C70" t="str">
            <v>Annual</v>
          </cell>
          <cell r="D70" t="str">
            <v>Tonne</v>
          </cell>
          <cell r="E70">
            <v>0</v>
          </cell>
          <cell r="F70">
            <v>0</v>
          </cell>
          <cell r="G70">
            <v>0</v>
          </cell>
          <cell r="H70">
            <v>0</v>
          </cell>
        </row>
        <row r="71">
          <cell r="A71" t="str">
            <v>ii</v>
          </cell>
          <cell r="B71" t="str">
            <v>Actual Production</v>
          </cell>
          <cell r="C71" t="str">
            <v>Annual</v>
          </cell>
          <cell r="D71" t="str">
            <v>Tonne</v>
          </cell>
          <cell r="E71">
            <v>0</v>
          </cell>
          <cell r="F71">
            <v>0</v>
          </cell>
          <cell r="G71">
            <v>0</v>
          </cell>
          <cell r="H71">
            <v>0</v>
          </cell>
        </row>
        <row r="72">
          <cell r="A72" t="str">
            <v>iii</v>
          </cell>
          <cell r="B72" t="str">
            <v>Thermal SEC</v>
          </cell>
          <cell r="C72" t="str">
            <v>Annual</v>
          </cell>
          <cell r="D72" t="str">
            <v>Mkcal/Tonne</v>
          </cell>
          <cell r="H72">
            <v>0</v>
          </cell>
        </row>
        <row r="73">
          <cell r="A73" t="str">
            <v>iv</v>
          </cell>
          <cell r="B73" t="str">
            <v xml:space="preserve">Electrical SEC </v>
          </cell>
          <cell r="C73" t="str">
            <v>Annual</v>
          </cell>
          <cell r="D73" t="str">
            <v>kWh/Tonne</v>
          </cell>
          <cell r="H73">
            <v>0</v>
          </cell>
        </row>
        <row r="75">
          <cell r="A75" t="str">
            <v>f</v>
          </cell>
          <cell r="B75" t="str">
            <v>Special Hydrate (Milled)</v>
          </cell>
        </row>
        <row r="76">
          <cell r="A76" t="str">
            <v>i</v>
          </cell>
          <cell r="B76" t="str">
            <v>Installed Capacity</v>
          </cell>
          <cell r="C76" t="str">
            <v>Annual</v>
          </cell>
          <cell r="D76" t="str">
            <v>Tonne</v>
          </cell>
          <cell r="E76">
            <v>0</v>
          </cell>
          <cell r="F76">
            <v>0</v>
          </cell>
          <cell r="G76">
            <v>0</v>
          </cell>
          <cell r="H76">
            <v>0</v>
          </cell>
        </row>
        <row r="77">
          <cell r="A77" t="str">
            <v>ii</v>
          </cell>
          <cell r="B77" t="str">
            <v>Actual Production</v>
          </cell>
          <cell r="C77" t="str">
            <v>Annual</v>
          </cell>
          <cell r="D77" t="str">
            <v>Tonne</v>
          </cell>
          <cell r="E77">
            <v>0</v>
          </cell>
          <cell r="F77">
            <v>0</v>
          </cell>
          <cell r="G77">
            <v>0</v>
          </cell>
          <cell r="H77">
            <v>0</v>
          </cell>
        </row>
        <row r="78">
          <cell r="A78" t="str">
            <v>iii</v>
          </cell>
          <cell r="B78" t="str">
            <v>Thermal SEC</v>
          </cell>
          <cell r="C78" t="str">
            <v>Annual</v>
          </cell>
          <cell r="D78" t="str">
            <v>Mcal/Tonne</v>
          </cell>
          <cell r="H78">
            <v>0</v>
          </cell>
        </row>
        <row r="79">
          <cell r="A79" t="str">
            <v>iv</v>
          </cell>
          <cell r="B79" t="str">
            <v xml:space="preserve">Electrical SEC </v>
          </cell>
          <cell r="C79" t="str">
            <v>Annual</v>
          </cell>
          <cell r="D79" t="str">
            <v>kWh/Tonne</v>
          </cell>
          <cell r="H79">
            <v>0</v>
          </cell>
        </row>
        <row r="81">
          <cell r="A81" t="str">
            <v>g</v>
          </cell>
          <cell r="B81" t="str">
            <v>Special Alumina (Course)</v>
          </cell>
        </row>
        <row r="82">
          <cell r="A82" t="str">
            <v>i</v>
          </cell>
          <cell r="B82" t="str">
            <v>Installed Capacity</v>
          </cell>
          <cell r="C82" t="str">
            <v>Annual</v>
          </cell>
          <cell r="D82" t="str">
            <v>Tonne</v>
          </cell>
          <cell r="E82">
            <v>0</v>
          </cell>
          <cell r="F82">
            <v>0</v>
          </cell>
          <cell r="G82">
            <v>0</v>
          </cell>
          <cell r="H82">
            <v>0</v>
          </cell>
        </row>
        <row r="83">
          <cell r="A83" t="str">
            <v>ii</v>
          </cell>
          <cell r="B83" t="str">
            <v>Actual Production</v>
          </cell>
          <cell r="C83" t="str">
            <v>Annual</v>
          </cell>
          <cell r="D83" t="str">
            <v>Tonne</v>
          </cell>
          <cell r="E83">
            <v>0</v>
          </cell>
          <cell r="F83">
            <v>0</v>
          </cell>
          <cell r="G83">
            <v>0</v>
          </cell>
          <cell r="H83">
            <v>0</v>
          </cell>
        </row>
        <row r="84">
          <cell r="A84" t="str">
            <v>iii</v>
          </cell>
          <cell r="B84" t="str">
            <v>Thermal SEC</v>
          </cell>
          <cell r="C84" t="str">
            <v>Annual</v>
          </cell>
          <cell r="D84" t="str">
            <v>Mkcal/Tonne</v>
          </cell>
          <cell r="H84">
            <v>0</v>
          </cell>
        </row>
        <row r="85">
          <cell r="A85" t="str">
            <v>iv</v>
          </cell>
          <cell r="B85" t="str">
            <v xml:space="preserve">Electrical SEC </v>
          </cell>
          <cell r="C85" t="str">
            <v>Annual</v>
          </cell>
          <cell r="D85" t="str">
            <v>kWh/Tonne</v>
          </cell>
          <cell r="H85">
            <v>0</v>
          </cell>
        </row>
        <row r="87">
          <cell r="A87" t="str">
            <v>h</v>
          </cell>
          <cell r="B87" t="str">
            <v>Special  Alumina (Micro Fined)</v>
          </cell>
        </row>
        <row r="88">
          <cell r="A88" t="str">
            <v>i</v>
          </cell>
          <cell r="B88" t="str">
            <v>Installed Capacity</v>
          </cell>
          <cell r="C88" t="str">
            <v>Annual</v>
          </cell>
          <cell r="D88" t="str">
            <v>Tonne</v>
          </cell>
          <cell r="E88">
            <v>0</v>
          </cell>
          <cell r="F88">
            <v>0</v>
          </cell>
          <cell r="G88">
            <v>0</v>
          </cell>
          <cell r="H88">
            <v>0</v>
          </cell>
        </row>
        <row r="89">
          <cell r="A89" t="str">
            <v>ii</v>
          </cell>
          <cell r="B89" t="str">
            <v>Actual Production</v>
          </cell>
          <cell r="C89" t="str">
            <v>Annual</v>
          </cell>
          <cell r="D89" t="str">
            <v>Tonne</v>
          </cell>
          <cell r="E89">
            <v>0</v>
          </cell>
          <cell r="F89">
            <v>0</v>
          </cell>
          <cell r="G89">
            <v>0</v>
          </cell>
          <cell r="H89">
            <v>0</v>
          </cell>
        </row>
        <row r="90">
          <cell r="A90" t="str">
            <v>iii</v>
          </cell>
          <cell r="B90" t="str">
            <v>Thermal SEC</v>
          </cell>
          <cell r="C90" t="str">
            <v>Annual</v>
          </cell>
          <cell r="D90" t="str">
            <v>Mkcal/Tonne</v>
          </cell>
          <cell r="H90">
            <v>0</v>
          </cell>
        </row>
        <row r="91">
          <cell r="A91" t="str">
            <v>iv</v>
          </cell>
          <cell r="B91" t="str">
            <v xml:space="preserve">Electrical SEC </v>
          </cell>
          <cell r="C91" t="str">
            <v>Annual</v>
          </cell>
          <cell r="D91" t="str">
            <v>kWh/Tonne</v>
          </cell>
          <cell r="H91">
            <v>0</v>
          </cell>
        </row>
        <row r="93">
          <cell r="A93" t="str">
            <v>i</v>
          </cell>
          <cell r="B93" t="str">
            <v>Special Alumina (Milled)</v>
          </cell>
        </row>
        <row r="94">
          <cell r="A94" t="str">
            <v>i</v>
          </cell>
          <cell r="B94" t="str">
            <v>Installed Capacity</v>
          </cell>
          <cell r="C94" t="str">
            <v>Annual</v>
          </cell>
          <cell r="D94" t="str">
            <v>Tonne</v>
          </cell>
          <cell r="E94">
            <v>0</v>
          </cell>
          <cell r="F94">
            <v>0</v>
          </cell>
          <cell r="G94">
            <v>0</v>
          </cell>
          <cell r="H94">
            <v>0</v>
          </cell>
        </row>
        <row r="95">
          <cell r="A95" t="str">
            <v>ii</v>
          </cell>
          <cell r="B95" t="str">
            <v>Actual Production</v>
          </cell>
          <cell r="C95" t="str">
            <v>Annual</v>
          </cell>
          <cell r="D95" t="str">
            <v>Tonne</v>
          </cell>
          <cell r="E95">
            <v>0</v>
          </cell>
          <cell r="F95">
            <v>0</v>
          </cell>
          <cell r="G95">
            <v>0</v>
          </cell>
          <cell r="H95">
            <v>0</v>
          </cell>
        </row>
        <row r="96">
          <cell r="A96" t="str">
            <v>iii</v>
          </cell>
          <cell r="B96" t="str">
            <v>Thermal SEC</v>
          </cell>
          <cell r="C96" t="str">
            <v>Annual</v>
          </cell>
          <cell r="D96" t="str">
            <v>Mkcal/Tonne</v>
          </cell>
          <cell r="H96">
            <v>0</v>
          </cell>
        </row>
        <row r="97">
          <cell r="A97" t="str">
            <v>iv</v>
          </cell>
          <cell r="B97" t="str">
            <v xml:space="preserve">Electrical SEC </v>
          </cell>
          <cell r="C97" t="str">
            <v>Annual</v>
          </cell>
          <cell r="D97" t="str">
            <v>kWh/Tonne</v>
          </cell>
          <cell r="H97">
            <v>0</v>
          </cell>
        </row>
        <row r="99">
          <cell r="A99" t="str">
            <v>j</v>
          </cell>
          <cell r="B99" t="str">
            <v>Carbon Black Production</v>
          </cell>
        </row>
        <row r="100">
          <cell r="A100" t="str">
            <v>i</v>
          </cell>
          <cell r="B100" t="str">
            <v>Installed Capacity</v>
          </cell>
          <cell r="C100" t="str">
            <v>Annual</v>
          </cell>
          <cell r="D100" t="str">
            <v>Tonne</v>
          </cell>
          <cell r="E100">
            <v>0</v>
          </cell>
          <cell r="F100">
            <v>0</v>
          </cell>
          <cell r="G100">
            <v>0</v>
          </cell>
          <cell r="H100">
            <v>0</v>
          </cell>
        </row>
        <row r="101">
          <cell r="A101" t="str">
            <v>ii</v>
          </cell>
          <cell r="B101" t="str">
            <v>Actual Production</v>
          </cell>
          <cell r="C101" t="str">
            <v>Annual</v>
          </cell>
          <cell r="D101" t="str">
            <v>Tonne</v>
          </cell>
          <cell r="E101">
            <v>0</v>
          </cell>
          <cell r="F101">
            <v>0</v>
          </cell>
          <cell r="G101">
            <v>0</v>
          </cell>
          <cell r="H101">
            <v>0</v>
          </cell>
        </row>
        <row r="102">
          <cell r="A102" t="str">
            <v>iii</v>
          </cell>
          <cell r="B102" t="str">
            <v>Thermal SEC</v>
          </cell>
          <cell r="C102" t="str">
            <v>Annual</v>
          </cell>
          <cell r="D102" t="str">
            <v>Mkcal/Tonne</v>
          </cell>
          <cell r="H102">
            <v>0</v>
          </cell>
        </row>
        <row r="103">
          <cell r="A103" t="str">
            <v>iv</v>
          </cell>
          <cell r="B103" t="str">
            <v xml:space="preserve">Electrical SEC </v>
          </cell>
          <cell r="C103" t="str">
            <v>Annual</v>
          </cell>
          <cell r="D103" t="str">
            <v>kWh/Tonne</v>
          </cell>
          <cell r="H103">
            <v>0</v>
          </cell>
        </row>
        <row r="105">
          <cell r="A105" t="str">
            <v>k</v>
          </cell>
          <cell r="B105" t="str">
            <v>Carbon Paste Production</v>
          </cell>
        </row>
        <row r="106">
          <cell r="A106" t="str">
            <v>i</v>
          </cell>
          <cell r="B106" t="str">
            <v>Installed Capacity</v>
          </cell>
          <cell r="C106" t="str">
            <v>Annual</v>
          </cell>
          <cell r="D106" t="str">
            <v>Tonne</v>
          </cell>
          <cell r="E106">
            <v>0</v>
          </cell>
          <cell r="F106">
            <v>0</v>
          </cell>
          <cell r="G106">
            <v>0</v>
          </cell>
          <cell r="H106">
            <v>0</v>
          </cell>
        </row>
        <row r="107">
          <cell r="A107" t="str">
            <v>ii</v>
          </cell>
          <cell r="B107" t="str">
            <v>Actual Production</v>
          </cell>
          <cell r="C107" t="str">
            <v>Annual</v>
          </cell>
          <cell r="D107" t="str">
            <v>Tonne</v>
          </cell>
          <cell r="E107">
            <v>0</v>
          </cell>
          <cell r="F107">
            <v>0</v>
          </cell>
          <cell r="G107">
            <v>0</v>
          </cell>
          <cell r="H107">
            <v>0</v>
          </cell>
        </row>
        <row r="108">
          <cell r="A108" t="str">
            <v>iii</v>
          </cell>
          <cell r="B108" t="str">
            <v>Thermal SEC</v>
          </cell>
          <cell r="C108" t="str">
            <v>Annual</v>
          </cell>
          <cell r="D108" t="str">
            <v>Mkcal/Tonne</v>
          </cell>
          <cell r="H108">
            <v>0</v>
          </cell>
        </row>
        <row r="109">
          <cell r="A109" t="str">
            <v>iv</v>
          </cell>
          <cell r="B109" t="str">
            <v xml:space="preserve">Electrical SEC </v>
          </cell>
          <cell r="C109" t="str">
            <v>Annual</v>
          </cell>
          <cell r="D109" t="str">
            <v>kWh/Tonne</v>
          </cell>
          <cell r="H109">
            <v>0</v>
          </cell>
        </row>
        <row r="111">
          <cell r="A111" t="str">
            <v>l</v>
          </cell>
          <cell r="B111" t="str">
            <v>Zeolite Production</v>
          </cell>
        </row>
        <row r="112">
          <cell r="A112" t="str">
            <v>i</v>
          </cell>
          <cell r="B112" t="str">
            <v>Installed Capacity</v>
          </cell>
          <cell r="C112" t="str">
            <v>Annual</v>
          </cell>
          <cell r="D112" t="str">
            <v>Tonne</v>
          </cell>
          <cell r="E112">
            <v>0</v>
          </cell>
          <cell r="F112">
            <v>0</v>
          </cell>
          <cell r="G112">
            <v>0</v>
          </cell>
          <cell r="H112">
            <v>0</v>
          </cell>
        </row>
        <row r="113">
          <cell r="A113" t="str">
            <v>ii</v>
          </cell>
          <cell r="B113" t="str">
            <v>Actual Production</v>
          </cell>
          <cell r="C113" t="str">
            <v>Annual</v>
          </cell>
          <cell r="D113" t="str">
            <v>Tonne</v>
          </cell>
          <cell r="E113">
            <v>0</v>
          </cell>
          <cell r="F113">
            <v>0</v>
          </cell>
          <cell r="G113">
            <v>0</v>
          </cell>
          <cell r="H113">
            <v>0</v>
          </cell>
        </row>
        <row r="114">
          <cell r="A114" t="str">
            <v>iii</v>
          </cell>
          <cell r="B114" t="str">
            <v>Thermal SEC</v>
          </cell>
          <cell r="C114" t="str">
            <v>Annual</v>
          </cell>
          <cell r="D114" t="str">
            <v>Mkcal/Tonne</v>
          </cell>
          <cell r="H114">
            <v>0</v>
          </cell>
        </row>
        <row r="115">
          <cell r="A115" t="str">
            <v>iv</v>
          </cell>
          <cell r="B115" t="str">
            <v xml:space="preserve">Electrical SEC </v>
          </cell>
          <cell r="C115" t="str">
            <v>Annual</v>
          </cell>
          <cell r="D115" t="str">
            <v>kWh/Tonne</v>
          </cell>
          <cell r="H115">
            <v>0</v>
          </cell>
        </row>
        <row r="117">
          <cell r="A117" t="str">
            <v>m</v>
          </cell>
          <cell r="B117" t="str">
            <v>Other Production</v>
          </cell>
        </row>
        <row r="118">
          <cell r="A118" t="str">
            <v>i</v>
          </cell>
          <cell r="B118" t="str">
            <v>Product name</v>
          </cell>
          <cell r="D118" t="str">
            <v>Name</v>
          </cell>
        </row>
        <row r="119">
          <cell r="A119" t="str">
            <v>ii</v>
          </cell>
          <cell r="B119" t="str">
            <v>Installed Capacity</v>
          </cell>
          <cell r="C119" t="str">
            <v>Annual</v>
          </cell>
          <cell r="D119" t="str">
            <v>Tonne</v>
          </cell>
          <cell r="E119">
            <v>0</v>
          </cell>
          <cell r="F119">
            <v>0</v>
          </cell>
          <cell r="G119">
            <v>0</v>
          </cell>
          <cell r="H119">
            <v>0</v>
          </cell>
        </row>
        <row r="120">
          <cell r="A120" t="str">
            <v>iii</v>
          </cell>
          <cell r="B120" t="str">
            <v>Actual Production</v>
          </cell>
          <cell r="C120" t="str">
            <v>Annual</v>
          </cell>
          <cell r="D120" t="str">
            <v>Tonne</v>
          </cell>
          <cell r="E120">
            <v>0</v>
          </cell>
          <cell r="F120">
            <v>0</v>
          </cell>
          <cell r="G120">
            <v>0</v>
          </cell>
          <cell r="H120">
            <v>0</v>
          </cell>
        </row>
        <row r="121">
          <cell r="A121" t="str">
            <v>iv</v>
          </cell>
          <cell r="B121" t="str">
            <v>Thermal SEC</v>
          </cell>
          <cell r="C121" t="str">
            <v>Annual</v>
          </cell>
          <cell r="D121" t="str">
            <v>Mkcal/Tonne</v>
          </cell>
          <cell r="H121">
            <v>0</v>
          </cell>
        </row>
        <row r="122">
          <cell r="A122" t="str">
            <v>v</v>
          </cell>
          <cell r="B122" t="str">
            <v xml:space="preserve">Electrical SEC </v>
          </cell>
          <cell r="C122" t="str">
            <v>Annual</v>
          </cell>
          <cell r="D122" t="str">
            <v>kWh/Tonne</v>
          </cell>
          <cell r="H122">
            <v>0</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form - 1 Filling"/>
      <sheetName val="Instruction Form 1 (CPP)"/>
      <sheetName val="General Information"/>
      <sheetName val="Form I"/>
      <sheetName val="Form Sa1"/>
      <sheetName val="Form Sa1 CPP"/>
      <sheetName val="Addl Eqp List-Env"/>
      <sheetName val="Project Activites List"/>
      <sheetName val="Baseline Parameter"/>
      <sheetName val=" Summary Sheet"/>
      <sheetName val="N1-BQ Bauxite Quality"/>
      <sheetName val="NF - 2 Fuel Quality CPP &amp; Cogen"/>
      <sheetName val="NF - 3 PLF"/>
      <sheetName val="NF - 4 Product Mix"/>
      <sheetName val="NF - 5 Power Mix"/>
      <sheetName val="NF-6 Carbon Anode Production"/>
      <sheetName val="NF-7 Smelter CU"/>
      <sheetName val="NF-8 Others"/>
    </sheetNames>
    <sheetDataSet>
      <sheetData sheetId="0"/>
      <sheetData sheetId="1"/>
      <sheetData sheetId="2"/>
      <sheetData sheetId="3"/>
      <sheetData sheetId="4">
        <row r="8">
          <cell r="A8" t="str">
            <v>A1</v>
          </cell>
          <cell r="B8" t="str">
            <v>Refinery Process</v>
          </cell>
        </row>
        <row r="9">
          <cell r="A9" t="str">
            <v>i</v>
          </cell>
          <cell r="B9" t="str">
            <v>Production Capacity (Hydrate Alumina)</v>
          </cell>
          <cell r="C9" t="str">
            <v>Annual Installed Capacity</v>
          </cell>
          <cell r="D9" t="str">
            <v>Tonne</v>
          </cell>
          <cell r="E9">
            <v>0</v>
          </cell>
          <cell r="F9">
            <v>0</v>
          </cell>
          <cell r="G9">
            <v>0</v>
          </cell>
          <cell r="H9">
            <v>0</v>
          </cell>
        </row>
        <row r="10">
          <cell r="A10" t="str">
            <v>ii</v>
          </cell>
          <cell r="B10" t="str">
            <v>Production Capacity (Calcined Alumina)</v>
          </cell>
          <cell r="C10" t="str">
            <v>Annual Installed Capacity</v>
          </cell>
          <cell r="D10" t="str">
            <v>Tonne</v>
          </cell>
          <cell r="E10">
            <v>0</v>
          </cell>
          <cell r="F10">
            <v>0</v>
          </cell>
          <cell r="G10">
            <v>0</v>
          </cell>
          <cell r="H10">
            <v>0</v>
          </cell>
        </row>
        <row r="11">
          <cell r="A11" t="str">
            <v>iii</v>
          </cell>
          <cell r="B11" t="str">
            <v>Total Hydrate Alumina Production</v>
          </cell>
          <cell r="C11" t="str">
            <v>Annual</v>
          </cell>
          <cell r="D11" t="str">
            <v>Tonne</v>
          </cell>
          <cell r="E11">
            <v>0</v>
          </cell>
          <cell r="F11">
            <v>0</v>
          </cell>
          <cell r="G11">
            <v>0</v>
          </cell>
          <cell r="H11">
            <v>0</v>
          </cell>
        </row>
        <row r="12">
          <cell r="A12" t="str">
            <v>iv</v>
          </cell>
          <cell r="B12" t="str">
            <v>Total Calcined Alumina  Production</v>
          </cell>
          <cell r="C12" t="str">
            <v>Annual</v>
          </cell>
          <cell r="D12" t="str">
            <v>Tonne</v>
          </cell>
          <cell r="E12">
            <v>0</v>
          </cell>
          <cell r="F12">
            <v>0</v>
          </cell>
          <cell r="G12">
            <v>0</v>
          </cell>
          <cell r="H12">
            <v>0</v>
          </cell>
        </row>
        <row r="13">
          <cell r="A13" t="str">
            <v>v</v>
          </cell>
          <cell r="B13" t="str">
            <v>Capacity Utilization (Hydrate Alumina)</v>
          </cell>
          <cell r="C13" t="str">
            <v>[A1(iii) / A1(i)] X 100</v>
          </cell>
          <cell r="D13" t="str">
            <v>%</v>
          </cell>
          <cell r="E13">
            <v>0</v>
          </cell>
          <cell r="F13">
            <v>0</v>
          </cell>
          <cell r="G13">
            <v>0</v>
          </cell>
          <cell r="H13">
            <v>0</v>
          </cell>
          <cell r="I13">
            <v>0</v>
          </cell>
        </row>
        <row r="14">
          <cell r="A14" t="str">
            <v>vi</v>
          </cell>
          <cell r="B14" t="str">
            <v>Capacity Utilization (Calcined Alumina)</v>
          </cell>
          <cell r="C14" t="str">
            <v>[A1(iv) / A1(ii)] X 100</v>
          </cell>
          <cell r="D14" t="str">
            <v>%</v>
          </cell>
          <cell r="E14">
            <v>0</v>
          </cell>
          <cell r="F14">
            <v>0</v>
          </cell>
          <cell r="G14">
            <v>0</v>
          </cell>
          <cell r="H14">
            <v>0</v>
          </cell>
          <cell r="I14">
            <v>0</v>
          </cell>
        </row>
        <row r="25">
          <cell r="A25" t="str">
            <v>A3.1</v>
          </cell>
          <cell r="B25" t="str">
            <v>Refinery Process</v>
          </cell>
        </row>
        <row r="26">
          <cell r="A26" t="str">
            <v>a</v>
          </cell>
          <cell r="B26" t="str">
            <v xml:space="preserve">Hydrate Alumina </v>
          </cell>
        </row>
        <row r="27">
          <cell r="A27" t="str">
            <v>i</v>
          </cell>
          <cell r="B27" t="str">
            <v>Total Hydrated Alumina sold to Market (Export)</v>
          </cell>
          <cell r="C27" t="str">
            <v xml:space="preserve">Annual </v>
          </cell>
          <cell r="D27" t="str">
            <v>Tonne</v>
          </cell>
          <cell r="E27">
            <v>0</v>
          </cell>
          <cell r="F27">
            <v>0</v>
          </cell>
          <cell r="G27">
            <v>0</v>
          </cell>
          <cell r="H27">
            <v>0</v>
          </cell>
        </row>
        <row r="28">
          <cell r="A28" t="str">
            <v>ii</v>
          </cell>
          <cell r="B28" t="str">
            <v>Total Hydrated Alumina purchased from Market for Calcined Alumina (Import)</v>
          </cell>
          <cell r="C28" t="str">
            <v xml:space="preserve">Annual </v>
          </cell>
          <cell r="D28" t="str">
            <v>Tonne</v>
          </cell>
          <cell r="E28">
            <v>0</v>
          </cell>
          <cell r="F28">
            <v>0</v>
          </cell>
          <cell r="G28">
            <v>0</v>
          </cell>
          <cell r="H28">
            <v>0</v>
          </cell>
        </row>
        <row r="29">
          <cell r="A29" t="str">
            <v>iii</v>
          </cell>
          <cell r="B29" t="str">
            <v>Opening stock of Hydrated alumina</v>
          </cell>
          <cell r="C29" t="str">
            <v xml:space="preserve">Annual </v>
          </cell>
          <cell r="D29" t="str">
            <v>Tonne</v>
          </cell>
          <cell r="E29">
            <v>0</v>
          </cell>
          <cell r="F29">
            <v>0</v>
          </cell>
          <cell r="G29">
            <v>0</v>
          </cell>
          <cell r="H29">
            <v>0</v>
          </cell>
        </row>
        <row r="30">
          <cell r="A30" t="str">
            <v>iv</v>
          </cell>
          <cell r="B30" t="str">
            <v>Closing stock of Hydrated alumina</v>
          </cell>
          <cell r="C30" t="str">
            <v xml:space="preserve">Annual </v>
          </cell>
          <cell r="D30" t="str">
            <v>Tonne</v>
          </cell>
          <cell r="E30">
            <v>0</v>
          </cell>
          <cell r="F30">
            <v>0</v>
          </cell>
          <cell r="G30">
            <v>0</v>
          </cell>
          <cell r="H30">
            <v>0</v>
          </cell>
        </row>
        <row r="31">
          <cell r="A31" t="str">
            <v>v</v>
          </cell>
          <cell r="B31" t="str">
            <v>Thermal SEC of Hydrated Alumina</v>
          </cell>
          <cell r="C31" t="str">
            <v xml:space="preserve">Annual </v>
          </cell>
          <cell r="D31" t="str">
            <v>Mkcal/Tonne</v>
          </cell>
          <cell r="H31">
            <v>0</v>
          </cell>
        </row>
        <row r="32">
          <cell r="A32" t="str">
            <v>vi</v>
          </cell>
          <cell r="B32" t="str">
            <v>Electrical SEC of  Hydrated Alumina</v>
          </cell>
          <cell r="C32" t="str">
            <v xml:space="preserve">Annual </v>
          </cell>
          <cell r="D32" t="str">
            <v>kWh/Tonne</v>
          </cell>
          <cell r="H32">
            <v>0</v>
          </cell>
        </row>
        <row r="33">
          <cell r="A33" t="str">
            <v>vii</v>
          </cell>
          <cell r="B33" t="str">
            <v>Running Hours</v>
          </cell>
          <cell r="C33" t="str">
            <v>Annual</v>
          </cell>
          <cell r="D33" t="str">
            <v>Hours</v>
          </cell>
          <cell r="E33">
            <v>0</v>
          </cell>
          <cell r="F33">
            <v>0</v>
          </cell>
          <cell r="G33">
            <v>0</v>
          </cell>
          <cell r="H33">
            <v>0</v>
          </cell>
        </row>
        <row r="35">
          <cell r="A35" t="str">
            <v>b</v>
          </cell>
          <cell r="B35" t="str">
            <v>Digestion Process Parameter</v>
          </cell>
        </row>
        <row r="36">
          <cell r="A36" t="str">
            <v>i</v>
          </cell>
          <cell r="B36" t="str">
            <v>Type of Digestion Technology</v>
          </cell>
          <cell r="C36" t="str">
            <v xml:space="preserve">Annual </v>
          </cell>
          <cell r="D36" t="str">
            <v>Single/Double</v>
          </cell>
        </row>
        <row r="37">
          <cell r="A37" t="str">
            <v>ii</v>
          </cell>
          <cell r="B37" t="str">
            <v>Number of Digestion Units</v>
          </cell>
          <cell r="C37" t="str">
            <v xml:space="preserve">Annual </v>
          </cell>
          <cell r="D37" t="str">
            <v>No.</v>
          </cell>
          <cell r="E37">
            <v>0</v>
          </cell>
          <cell r="F37">
            <v>0</v>
          </cell>
          <cell r="G37">
            <v>0</v>
          </cell>
          <cell r="H37">
            <v>0</v>
          </cell>
        </row>
        <row r="38">
          <cell r="A38" t="str">
            <v>iii</v>
          </cell>
          <cell r="B38" t="str">
            <v>Production Capacity of Digestion Units</v>
          </cell>
          <cell r="C38" t="str">
            <v xml:space="preserve">Annual </v>
          </cell>
          <cell r="D38" t="str">
            <v>Tonne</v>
          </cell>
          <cell r="E38">
            <v>0</v>
          </cell>
          <cell r="F38">
            <v>0</v>
          </cell>
          <cell r="G38">
            <v>0</v>
          </cell>
          <cell r="H38">
            <v>0</v>
          </cell>
        </row>
        <row r="39">
          <cell r="A39" t="str">
            <v>iv</v>
          </cell>
          <cell r="B39" t="str">
            <v>Specific Steam Consumption for Digestion</v>
          </cell>
          <cell r="C39" t="str">
            <v>Annual</v>
          </cell>
          <cell r="D39" t="str">
            <v>Tonne of Steam/ Tonne of Hydrate Alumina</v>
          </cell>
          <cell r="H39">
            <v>0</v>
          </cell>
        </row>
        <row r="40">
          <cell r="A40" t="str">
            <v>v</v>
          </cell>
          <cell r="B40" t="str">
            <v>Specific Power Consumption for Digestion</v>
          </cell>
          <cell r="C40" t="str">
            <v>Annual</v>
          </cell>
          <cell r="D40" t="str">
            <v>kWh/Tonne</v>
          </cell>
          <cell r="H40">
            <v>0</v>
          </cell>
        </row>
        <row r="41">
          <cell r="A41" t="str">
            <v>vi</v>
          </cell>
          <cell r="B41" t="str">
            <v>Temperature of Low Temperature Digestion Units</v>
          </cell>
          <cell r="C41" t="str">
            <v>Annual</v>
          </cell>
          <cell r="D41" t="str">
            <v>Deg C</v>
          </cell>
          <cell r="E41">
            <v>0</v>
          </cell>
          <cell r="F41">
            <v>0</v>
          </cell>
          <cell r="G41">
            <v>0</v>
          </cell>
          <cell r="H41">
            <v>0</v>
          </cell>
        </row>
        <row r="42">
          <cell r="A42" t="str">
            <v>vii</v>
          </cell>
          <cell r="B42" t="str">
            <v>Pressure of Low Temperature Digestion Units</v>
          </cell>
          <cell r="C42" t="str">
            <v>Annual</v>
          </cell>
          <cell r="D42" t="str">
            <v>Kg/cm2</v>
          </cell>
          <cell r="E42">
            <v>0</v>
          </cell>
          <cell r="F42">
            <v>0</v>
          </cell>
          <cell r="G42">
            <v>0</v>
          </cell>
          <cell r="H42">
            <v>0</v>
          </cell>
        </row>
        <row r="43">
          <cell r="A43" t="str">
            <v>viii</v>
          </cell>
          <cell r="B43" t="str">
            <v>Steam Enthalpy</v>
          </cell>
          <cell r="C43" t="str">
            <v>Annual</v>
          </cell>
          <cell r="D43" t="str">
            <v>kcal/kg</v>
          </cell>
          <cell r="E43">
            <v>0</v>
          </cell>
          <cell r="F43">
            <v>0</v>
          </cell>
          <cell r="G43">
            <v>0</v>
          </cell>
          <cell r="H43">
            <v>0</v>
          </cell>
        </row>
        <row r="44">
          <cell r="A44" t="str">
            <v>ix</v>
          </cell>
          <cell r="B44" t="str">
            <v>Temperature of High Temperature Digestion Units</v>
          </cell>
          <cell r="C44" t="str">
            <v>Annual</v>
          </cell>
          <cell r="D44" t="str">
            <v>oC</v>
          </cell>
          <cell r="E44">
            <v>0</v>
          </cell>
          <cell r="F44">
            <v>0</v>
          </cell>
          <cell r="G44">
            <v>0</v>
          </cell>
          <cell r="H44">
            <v>0</v>
          </cell>
        </row>
        <row r="45">
          <cell r="A45" t="str">
            <v>x</v>
          </cell>
          <cell r="B45" t="str">
            <v>Pressure of High Temperature Digestion Units</v>
          </cell>
          <cell r="C45" t="str">
            <v>Annual</v>
          </cell>
          <cell r="D45" t="str">
            <v>Kg/cm2</v>
          </cell>
          <cell r="E45">
            <v>0</v>
          </cell>
          <cell r="F45">
            <v>0</v>
          </cell>
          <cell r="G45">
            <v>0</v>
          </cell>
          <cell r="H45">
            <v>0</v>
          </cell>
        </row>
        <row r="46">
          <cell r="A46" t="str">
            <v>xi</v>
          </cell>
          <cell r="B46" t="str">
            <v>Steam Enthalpy</v>
          </cell>
          <cell r="C46" t="str">
            <v>Annual</v>
          </cell>
          <cell r="D46" t="str">
            <v>kcal/kg</v>
          </cell>
          <cell r="E46">
            <v>0</v>
          </cell>
          <cell r="F46">
            <v>0</v>
          </cell>
          <cell r="G46">
            <v>0</v>
          </cell>
          <cell r="H46">
            <v>0</v>
          </cell>
        </row>
        <row r="47">
          <cell r="A47" t="str">
            <v>xii</v>
          </cell>
          <cell r="B47" t="str">
            <v>Specific Steam Consumption for Evaporation</v>
          </cell>
          <cell r="C47" t="str">
            <v>Annual</v>
          </cell>
          <cell r="D47" t="str">
            <v>Tonne of Steam/ Tonne of Hydrate Alumina</v>
          </cell>
          <cell r="H47">
            <v>0</v>
          </cell>
        </row>
        <row r="48">
          <cell r="A48" t="str">
            <v>xiii</v>
          </cell>
          <cell r="B48" t="str">
            <v>Specific Power Consumption for Evaporation</v>
          </cell>
          <cell r="C48" t="str">
            <v>Annual</v>
          </cell>
          <cell r="D48" t="str">
            <v>kWh/Tonne of hydrate Alumina</v>
          </cell>
          <cell r="H48">
            <v>0</v>
          </cell>
        </row>
        <row r="50">
          <cell r="A50" t="str">
            <v>c</v>
          </cell>
          <cell r="B50" t="str">
            <v xml:space="preserve">Calcined Alumina  </v>
          </cell>
        </row>
        <row r="51">
          <cell r="A51" t="str">
            <v>i</v>
          </cell>
          <cell r="B51" t="str">
            <v>Opening stock of Calcined alumina (Integrated Process)</v>
          </cell>
          <cell r="C51" t="str">
            <v xml:space="preserve">Annual </v>
          </cell>
          <cell r="D51" t="str">
            <v>Tonne</v>
          </cell>
          <cell r="E51">
            <v>0</v>
          </cell>
          <cell r="F51">
            <v>0</v>
          </cell>
          <cell r="G51">
            <v>0</v>
          </cell>
          <cell r="H51">
            <v>0</v>
          </cell>
        </row>
        <row r="52">
          <cell r="A52" t="str">
            <v>ii</v>
          </cell>
          <cell r="B52" t="str">
            <v>Closing stock of Calcined alumina (Integrated Process)</v>
          </cell>
          <cell r="C52" t="str">
            <v xml:space="preserve">Annual </v>
          </cell>
          <cell r="D52" t="str">
            <v>Tonne</v>
          </cell>
          <cell r="E52">
            <v>0</v>
          </cell>
          <cell r="F52">
            <v>0</v>
          </cell>
          <cell r="G52">
            <v>0</v>
          </cell>
          <cell r="H52">
            <v>0</v>
          </cell>
        </row>
        <row r="53">
          <cell r="A53" t="str">
            <v>iii</v>
          </cell>
          <cell r="B53" t="str">
            <v>Type of Calciner Technology</v>
          </cell>
          <cell r="C53" t="str">
            <v xml:space="preserve">Annual </v>
          </cell>
          <cell r="D53" t="str">
            <v>Techonolgy</v>
          </cell>
          <cell r="E53">
            <v>0</v>
          </cell>
          <cell r="F53">
            <v>0</v>
          </cell>
          <cell r="G53">
            <v>0</v>
          </cell>
          <cell r="H53">
            <v>0</v>
          </cell>
        </row>
        <row r="54">
          <cell r="A54" t="str">
            <v>iv</v>
          </cell>
          <cell r="B54" t="str">
            <v>Calcination Temperature</v>
          </cell>
          <cell r="C54" t="str">
            <v xml:space="preserve">Annual </v>
          </cell>
          <cell r="D54" t="str">
            <v>Deg C</v>
          </cell>
          <cell r="E54">
            <v>0</v>
          </cell>
          <cell r="F54">
            <v>0</v>
          </cell>
          <cell r="G54">
            <v>0</v>
          </cell>
          <cell r="H54">
            <v>0</v>
          </cell>
        </row>
        <row r="55">
          <cell r="A55" t="str">
            <v>v</v>
          </cell>
          <cell r="B55" t="str">
            <v>Specific Power Consumption for calciner</v>
          </cell>
          <cell r="C55" t="str">
            <v xml:space="preserve">Annual </v>
          </cell>
          <cell r="D55" t="str">
            <v>kWh/T</v>
          </cell>
          <cell r="H55">
            <v>0</v>
          </cell>
        </row>
        <row r="56">
          <cell r="A56" t="str">
            <v>vi</v>
          </cell>
          <cell r="B56" t="str">
            <v>Specific Thermal Consumption for calciner</v>
          </cell>
          <cell r="C56" t="str">
            <v xml:space="preserve">Annual </v>
          </cell>
          <cell r="D56" t="str">
            <v>kcal/T</v>
          </cell>
          <cell r="H56">
            <v>0</v>
          </cell>
        </row>
        <row r="57">
          <cell r="A57" t="str">
            <v>vii</v>
          </cell>
          <cell r="B57" t="str">
            <v>Running Hours</v>
          </cell>
          <cell r="C57" t="str">
            <v>Annual</v>
          </cell>
          <cell r="D57" t="str">
            <v>Hours</v>
          </cell>
          <cell r="E57">
            <v>0</v>
          </cell>
          <cell r="F57">
            <v>0</v>
          </cell>
          <cell r="G57">
            <v>0</v>
          </cell>
          <cell r="H57">
            <v>0</v>
          </cell>
        </row>
        <row r="58">
          <cell r="A58" t="str">
            <v>viii</v>
          </cell>
          <cell r="B58" t="str">
            <v>Calcined Alumina Exported (Integrated Process)</v>
          </cell>
          <cell r="C58" t="str">
            <v xml:space="preserve">Annual </v>
          </cell>
          <cell r="D58" t="str">
            <v>Tonne</v>
          </cell>
          <cell r="E58">
            <v>0</v>
          </cell>
          <cell r="F58">
            <v>0</v>
          </cell>
          <cell r="G58">
            <v>0</v>
          </cell>
          <cell r="H58">
            <v>0</v>
          </cell>
        </row>
        <row r="59">
          <cell r="A59" t="str">
            <v>ix</v>
          </cell>
          <cell r="B59" t="str">
            <v>Calcined Alumina Imported (Intergated Process)</v>
          </cell>
          <cell r="C59" t="str">
            <v>Annual</v>
          </cell>
          <cell r="D59" t="str">
            <v>Tonne</v>
          </cell>
          <cell r="E59">
            <v>0</v>
          </cell>
          <cell r="F59">
            <v>0</v>
          </cell>
          <cell r="G59">
            <v>0</v>
          </cell>
          <cell r="H59">
            <v>0</v>
          </cell>
        </row>
        <row r="60">
          <cell r="A60" t="str">
            <v>x</v>
          </cell>
          <cell r="B60" t="str">
            <v xml:space="preserve">Specific Thermal Energy Consumption of Calcined Alumina </v>
          </cell>
          <cell r="C60" t="str">
            <v>Annual</v>
          </cell>
          <cell r="D60" t="str">
            <v>Mkcal/Tonne</v>
          </cell>
          <cell r="H60">
            <v>0</v>
          </cell>
        </row>
        <row r="61">
          <cell r="A61" t="str">
            <v>xi</v>
          </cell>
          <cell r="B61" t="str">
            <v>Specific Electrical Energy Consumption of Calcined Alumina</v>
          </cell>
          <cell r="C61" t="str">
            <v>Annual</v>
          </cell>
          <cell r="D61" t="str">
            <v>kwh/Tonne</v>
          </cell>
          <cell r="H61">
            <v>0</v>
          </cell>
        </row>
        <row r="63">
          <cell r="A63" t="str">
            <v>d</v>
          </cell>
          <cell r="B63" t="str">
            <v>Special Hydrate (Course)</v>
          </cell>
        </row>
        <row r="64">
          <cell r="A64" t="str">
            <v>i</v>
          </cell>
          <cell r="B64" t="str">
            <v>Installed Capacity</v>
          </cell>
          <cell r="C64" t="str">
            <v>Annual</v>
          </cell>
          <cell r="D64" t="str">
            <v>Tonne</v>
          </cell>
          <cell r="E64">
            <v>0</v>
          </cell>
          <cell r="F64">
            <v>0</v>
          </cell>
          <cell r="G64">
            <v>0</v>
          </cell>
          <cell r="H64">
            <v>0</v>
          </cell>
        </row>
        <row r="65">
          <cell r="A65" t="str">
            <v>ii</v>
          </cell>
          <cell r="B65" t="str">
            <v>Actual Production</v>
          </cell>
          <cell r="C65" t="str">
            <v>Annual</v>
          </cell>
          <cell r="D65" t="str">
            <v>Tonne</v>
          </cell>
          <cell r="E65">
            <v>0</v>
          </cell>
          <cell r="F65">
            <v>0</v>
          </cell>
          <cell r="G65">
            <v>0</v>
          </cell>
          <cell r="H65">
            <v>0</v>
          </cell>
        </row>
        <row r="66">
          <cell r="A66" t="str">
            <v>iii</v>
          </cell>
          <cell r="B66" t="str">
            <v>Thermal SEC</v>
          </cell>
          <cell r="C66" t="str">
            <v>Annual</v>
          </cell>
          <cell r="D66" t="str">
            <v>Mkcal/Tonne</v>
          </cell>
          <cell r="H66">
            <v>0</v>
          </cell>
        </row>
        <row r="67">
          <cell r="A67" t="str">
            <v>iv</v>
          </cell>
          <cell r="B67" t="str">
            <v xml:space="preserve">Electrical SEC </v>
          </cell>
          <cell r="C67" t="str">
            <v>Annual</v>
          </cell>
          <cell r="D67" t="str">
            <v>kWh/Tonne</v>
          </cell>
          <cell r="H67">
            <v>0</v>
          </cell>
        </row>
        <row r="69">
          <cell r="A69" t="str">
            <v>e</v>
          </cell>
          <cell r="B69" t="str">
            <v>Special Hydrate (Micro Fined)</v>
          </cell>
        </row>
        <row r="70">
          <cell r="A70" t="str">
            <v>i</v>
          </cell>
          <cell r="B70" t="str">
            <v>Installed Capacity</v>
          </cell>
          <cell r="C70" t="str">
            <v>Annual</v>
          </cell>
          <cell r="D70" t="str">
            <v>Tonne</v>
          </cell>
          <cell r="E70">
            <v>0</v>
          </cell>
          <cell r="F70">
            <v>0</v>
          </cell>
          <cell r="G70">
            <v>0</v>
          </cell>
          <cell r="H70">
            <v>0</v>
          </cell>
        </row>
        <row r="71">
          <cell r="A71" t="str">
            <v>ii</v>
          </cell>
          <cell r="B71" t="str">
            <v>Actual Production</v>
          </cell>
          <cell r="C71" t="str">
            <v>Annual</v>
          </cell>
          <cell r="D71" t="str">
            <v>Tonne</v>
          </cell>
          <cell r="E71">
            <v>0</v>
          </cell>
          <cell r="F71">
            <v>0</v>
          </cell>
          <cell r="G71">
            <v>0</v>
          </cell>
          <cell r="H71">
            <v>0</v>
          </cell>
        </row>
        <row r="72">
          <cell r="A72" t="str">
            <v>iii</v>
          </cell>
          <cell r="B72" t="str">
            <v>Thermal SEC</v>
          </cell>
          <cell r="C72" t="str">
            <v>Annual</v>
          </cell>
          <cell r="D72" t="str">
            <v>Mkcal/Tonne</v>
          </cell>
          <cell r="H72">
            <v>0</v>
          </cell>
        </row>
        <row r="73">
          <cell r="A73" t="str">
            <v>iv</v>
          </cell>
          <cell r="B73" t="str">
            <v xml:space="preserve">Electrical SEC </v>
          </cell>
          <cell r="C73" t="str">
            <v>Annual</v>
          </cell>
          <cell r="D73" t="str">
            <v>kWh/Tonne</v>
          </cell>
          <cell r="H73">
            <v>0</v>
          </cell>
        </row>
        <row r="75">
          <cell r="A75" t="str">
            <v>f</v>
          </cell>
          <cell r="B75" t="str">
            <v>Special Hydrate (Milled)</v>
          </cell>
        </row>
        <row r="76">
          <cell r="A76" t="str">
            <v>i</v>
          </cell>
          <cell r="B76" t="str">
            <v>Installed Capacity</v>
          </cell>
          <cell r="C76" t="str">
            <v>Annual</v>
          </cell>
          <cell r="D76" t="str">
            <v>Tonne</v>
          </cell>
          <cell r="E76">
            <v>0</v>
          </cell>
          <cell r="F76">
            <v>0</v>
          </cell>
          <cell r="G76">
            <v>0</v>
          </cell>
          <cell r="H76">
            <v>0</v>
          </cell>
        </row>
        <row r="77">
          <cell r="A77" t="str">
            <v>ii</v>
          </cell>
          <cell r="B77" t="str">
            <v>Actual Production</v>
          </cell>
          <cell r="C77" t="str">
            <v>Annual</v>
          </cell>
          <cell r="D77" t="str">
            <v>Tonne</v>
          </cell>
          <cell r="E77">
            <v>0</v>
          </cell>
          <cell r="F77">
            <v>0</v>
          </cell>
          <cell r="G77">
            <v>0</v>
          </cell>
          <cell r="H77">
            <v>0</v>
          </cell>
        </row>
        <row r="78">
          <cell r="A78" t="str">
            <v>iii</v>
          </cell>
          <cell r="B78" t="str">
            <v>Thermal SEC</v>
          </cell>
          <cell r="C78" t="str">
            <v>Annual</v>
          </cell>
          <cell r="D78" t="str">
            <v>Mcal/Tonne</v>
          </cell>
          <cell r="H78">
            <v>0</v>
          </cell>
        </row>
        <row r="79">
          <cell r="A79" t="str">
            <v>iv</v>
          </cell>
          <cell r="B79" t="str">
            <v xml:space="preserve">Electrical SEC </v>
          </cell>
          <cell r="C79" t="str">
            <v>Annual</v>
          </cell>
          <cell r="D79" t="str">
            <v>kWh/Tonne</v>
          </cell>
          <cell r="H79">
            <v>0</v>
          </cell>
        </row>
        <row r="81">
          <cell r="A81" t="str">
            <v>g</v>
          </cell>
          <cell r="B81" t="str">
            <v>Special Alumina (Course)</v>
          </cell>
        </row>
        <row r="82">
          <cell r="A82" t="str">
            <v>i</v>
          </cell>
          <cell r="B82" t="str">
            <v>Installed Capacity</v>
          </cell>
          <cell r="C82" t="str">
            <v>Annual</v>
          </cell>
          <cell r="D82" t="str">
            <v>Tonne</v>
          </cell>
          <cell r="E82">
            <v>0</v>
          </cell>
          <cell r="F82">
            <v>0</v>
          </cell>
          <cell r="G82">
            <v>0</v>
          </cell>
          <cell r="H82">
            <v>0</v>
          </cell>
        </row>
        <row r="83">
          <cell r="A83" t="str">
            <v>ii</v>
          </cell>
          <cell r="B83" t="str">
            <v>Actual Production</v>
          </cell>
          <cell r="C83" t="str">
            <v>Annual</v>
          </cell>
          <cell r="D83" t="str">
            <v>Tonne</v>
          </cell>
          <cell r="E83">
            <v>0</v>
          </cell>
          <cell r="F83">
            <v>0</v>
          </cell>
          <cell r="G83">
            <v>0</v>
          </cell>
          <cell r="H83">
            <v>0</v>
          </cell>
        </row>
        <row r="84">
          <cell r="A84" t="str">
            <v>iii</v>
          </cell>
          <cell r="B84" t="str">
            <v>Thermal SEC</v>
          </cell>
          <cell r="C84" t="str">
            <v>Annual</v>
          </cell>
          <cell r="D84" t="str">
            <v>Mkcal/Tonne</v>
          </cell>
          <cell r="H84">
            <v>0</v>
          </cell>
        </row>
        <row r="85">
          <cell r="A85" t="str">
            <v>iv</v>
          </cell>
          <cell r="B85" t="str">
            <v xml:space="preserve">Electrical SEC </v>
          </cell>
          <cell r="C85" t="str">
            <v>Annual</v>
          </cell>
          <cell r="D85" t="str">
            <v>kWh/Tonne</v>
          </cell>
          <cell r="H85">
            <v>0</v>
          </cell>
        </row>
        <row r="87">
          <cell r="A87" t="str">
            <v>h</v>
          </cell>
          <cell r="B87" t="str">
            <v>Special  Alumina (Micro Fined)</v>
          </cell>
        </row>
        <row r="88">
          <cell r="A88" t="str">
            <v>i</v>
          </cell>
          <cell r="B88" t="str">
            <v>Installed Capacity</v>
          </cell>
          <cell r="C88" t="str">
            <v>Annual</v>
          </cell>
          <cell r="D88" t="str">
            <v>Tonne</v>
          </cell>
          <cell r="E88">
            <v>0</v>
          </cell>
          <cell r="F88">
            <v>0</v>
          </cell>
          <cell r="G88">
            <v>0</v>
          </cell>
          <cell r="H88">
            <v>0</v>
          </cell>
        </row>
        <row r="89">
          <cell r="A89" t="str">
            <v>ii</v>
          </cell>
          <cell r="B89" t="str">
            <v>Actual Production</v>
          </cell>
          <cell r="C89" t="str">
            <v>Annual</v>
          </cell>
          <cell r="D89" t="str">
            <v>Tonne</v>
          </cell>
          <cell r="E89">
            <v>0</v>
          </cell>
          <cell r="F89">
            <v>0</v>
          </cell>
          <cell r="G89">
            <v>0</v>
          </cell>
          <cell r="H89">
            <v>0</v>
          </cell>
        </row>
        <row r="90">
          <cell r="A90" t="str">
            <v>iii</v>
          </cell>
          <cell r="B90" t="str">
            <v>Thermal SEC</v>
          </cell>
          <cell r="C90" t="str">
            <v>Annual</v>
          </cell>
          <cell r="D90" t="str">
            <v>Mkcal/Tonne</v>
          </cell>
          <cell r="H90">
            <v>0</v>
          </cell>
        </row>
        <row r="91">
          <cell r="A91" t="str">
            <v>iv</v>
          </cell>
          <cell r="B91" t="str">
            <v xml:space="preserve">Electrical SEC </v>
          </cell>
          <cell r="C91" t="str">
            <v>Annual</v>
          </cell>
          <cell r="D91" t="str">
            <v>kWh/Tonne</v>
          </cell>
          <cell r="H91">
            <v>0</v>
          </cell>
        </row>
        <row r="93">
          <cell r="A93" t="str">
            <v>i</v>
          </cell>
          <cell r="B93" t="str">
            <v>Special Alumina (Milled)</v>
          </cell>
        </row>
        <row r="94">
          <cell r="A94" t="str">
            <v>i</v>
          </cell>
          <cell r="B94" t="str">
            <v>Installed Capacity</v>
          </cell>
          <cell r="C94" t="str">
            <v>Annual</v>
          </cell>
          <cell r="D94" t="str">
            <v>Tonne</v>
          </cell>
          <cell r="E94">
            <v>0</v>
          </cell>
          <cell r="F94">
            <v>0</v>
          </cell>
          <cell r="G94">
            <v>0</v>
          </cell>
          <cell r="H94">
            <v>0</v>
          </cell>
        </row>
        <row r="95">
          <cell r="A95" t="str">
            <v>ii</v>
          </cell>
          <cell r="B95" t="str">
            <v>Actual Production</v>
          </cell>
          <cell r="C95" t="str">
            <v>Annual</v>
          </cell>
          <cell r="D95" t="str">
            <v>Tonne</v>
          </cell>
          <cell r="E95">
            <v>0</v>
          </cell>
          <cell r="F95">
            <v>0</v>
          </cell>
          <cell r="G95">
            <v>0</v>
          </cell>
          <cell r="H95">
            <v>0</v>
          </cell>
        </row>
        <row r="96">
          <cell r="A96" t="str">
            <v>iii</v>
          </cell>
          <cell r="B96" t="str">
            <v>Thermal SEC</v>
          </cell>
          <cell r="C96" t="str">
            <v>Annual</v>
          </cell>
          <cell r="D96" t="str">
            <v>Mkcal/Tonne</v>
          </cell>
          <cell r="H96">
            <v>0</v>
          </cell>
        </row>
        <row r="97">
          <cell r="A97" t="str">
            <v>iv</v>
          </cell>
          <cell r="B97" t="str">
            <v xml:space="preserve">Electrical SEC </v>
          </cell>
          <cell r="C97" t="str">
            <v>Annual</v>
          </cell>
          <cell r="D97" t="str">
            <v>kWh/Tonne</v>
          </cell>
          <cell r="H97">
            <v>0</v>
          </cell>
        </row>
        <row r="99">
          <cell r="A99" t="str">
            <v>j</v>
          </cell>
          <cell r="B99" t="str">
            <v>Carbon Black Production</v>
          </cell>
        </row>
        <row r="100">
          <cell r="A100" t="str">
            <v>i</v>
          </cell>
          <cell r="B100" t="str">
            <v>Installed Capacity</v>
          </cell>
          <cell r="C100" t="str">
            <v>Annual</v>
          </cell>
          <cell r="D100" t="str">
            <v>Tonne</v>
          </cell>
          <cell r="E100">
            <v>0</v>
          </cell>
          <cell r="F100">
            <v>0</v>
          </cell>
          <cell r="G100">
            <v>0</v>
          </cell>
          <cell r="H100">
            <v>0</v>
          </cell>
        </row>
        <row r="101">
          <cell r="A101" t="str">
            <v>ii</v>
          </cell>
          <cell r="B101" t="str">
            <v>Actual Production</v>
          </cell>
          <cell r="C101" t="str">
            <v>Annual</v>
          </cell>
          <cell r="D101" t="str">
            <v>Tonne</v>
          </cell>
          <cell r="E101">
            <v>0</v>
          </cell>
          <cell r="F101">
            <v>0</v>
          </cell>
          <cell r="G101">
            <v>0</v>
          </cell>
          <cell r="H101">
            <v>0</v>
          </cell>
        </row>
        <row r="102">
          <cell r="A102" t="str">
            <v>iii</v>
          </cell>
          <cell r="B102" t="str">
            <v>Thermal SEC</v>
          </cell>
          <cell r="C102" t="str">
            <v>Annual</v>
          </cell>
          <cell r="D102" t="str">
            <v>Mkcal/Tonne</v>
          </cell>
          <cell r="H102">
            <v>0</v>
          </cell>
        </row>
        <row r="103">
          <cell r="A103" t="str">
            <v>iv</v>
          </cell>
          <cell r="B103" t="str">
            <v xml:space="preserve">Electrical SEC </v>
          </cell>
          <cell r="C103" t="str">
            <v>Annual</v>
          </cell>
          <cell r="D103" t="str">
            <v>kWh/Tonne</v>
          </cell>
          <cell r="H103">
            <v>0</v>
          </cell>
        </row>
        <row r="105">
          <cell r="A105" t="str">
            <v>k</v>
          </cell>
          <cell r="B105" t="str">
            <v>Carbon Paste Production</v>
          </cell>
        </row>
        <row r="106">
          <cell r="A106" t="str">
            <v>i</v>
          </cell>
          <cell r="B106" t="str">
            <v>Installed Capacity</v>
          </cell>
          <cell r="C106" t="str">
            <v>Annual</v>
          </cell>
          <cell r="D106" t="str">
            <v>Tonne</v>
          </cell>
          <cell r="E106">
            <v>0</v>
          </cell>
          <cell r="F106">
            <v>0</v>
          </cell>
          <cell r="G106">
            <v>0</v>
          </cell>
          <cell r="H106">
            <v>0</v>
          </cell>
        </row>
        <row r="107">
          <cell r="A107" t="str">
            <v>ii</v>
          </cell>
          <cell r="B107" t="str">
            <v>Actual Production</v>
          </cell>
          <cell r="C107" t="str">
            <v>Annual</v>
          </cell>
          <cell r="D107" t="str">
            <v>Tonne</v>
          </cell>
          <cell r="E107">
            <v>0</v>
          </cell>
          <cell r="F107">
            <v>0</v>
          </cell>
          <cell r="G107">
            <v>0</v>
          </cell>
          <cell r="H107">
            <v>0</v>
          </cell>
        </row>
        <row r="108">
          <cell r="A108" t="str">
            <v>iii</v>
          </cell>
          <cell r="B108" t="str">
            <v>Thermal SEC</v>
          </cell>
          <cell r="C108" t="str">
            <v>Annual</v>
          </cell>
          <cell r="D108" t="str">
            <v>Mkcal/Tonne</v>
          </cell>
          <cell r="H108">
            <v>0</v>
          </cell>
        </row>
        <row r="109">
          <cell r="A109" t="str">
            <v>iv</v>
          </cell>
          <cell r="B109" t="str">
            <v xml:space="preserve">Electrical SEC </v>
          </cell>
          <cell r="C109" t="str">
            <v>Annual</v>
          </cell>
          <cell r="D109" t="str">
            <v>kWh/Tonne</v>
          </cell>
          <cell r="H109">
            <v>0</v>
          </cell>
        </row>
        <row r="111">
          <cell r="A111" t="str">
            <v>l</v>
          </cell>
          <cell r="B111" t="str">
            <v>Zeolite Production</v>
          </cell>
        </row>
        <row r="112">
          <cell r="A112" t="str">
            <v>i</v>
          </cell>
          <cell r="B112" t="str">
            <v>Installed Capacity</v>
          </cell>
          <cell r="C112" t="str">
            <v>Annual</v>
          </cell>
          <cell r="D112" t="str">
            <v>Tonne</v>
          </cell>
          <cell r="E112">
            <v>0</v>
          </cell>
          <cell r="F112">
            <v>0</v>
          </cell>
          <cell r="G112">
            <v>0</v>
          </cell>
          <cell r="H112">
            <v>0</v>
          </cell>
        </row>
        <row r="113">
          <cell r="A113" t="str">
            <v>ii</v>
          </cell>
          <cell r="B113" t="str">
            <v>Actual Production</v>
          </cell>
          <cell r="C113" t="str">
            <v>Annual</v>
          </cell>
          <cell r="D113" t="str">
            <v>Tonne</v>
          </cell>
          <cell r="E113">
            <v>0</v>
          </cell>
          <cell r="F113">
            <v>0</v>
          </cell>
          <cell r="G113">
            <v>0</v>
          </cell>
          <cell r="H113">
            <v>0</v>
          </cell>
        </row>
        <row r="114">
          <cell r="A114" t="str">
            <v>iii</v>
          </cell>
          <cell r="B114" t="str">
            <v>Thermal SEC</v>
          </cell>
          <cell r="C114" t="str">
            <v>Annual</v>
          </cell>
          <cell r="D114" t="str">
            <v>Mkcal/Tonne</v>
          </cell>
          <cell r="H114">
            <v>0</v>
          </cell>
        </row>
        <row r="115">
          <cell r="A115" t="str">
            <v>iv</v>
          </cell>
          <cell r="B115" t="str">
            <v xml:space="preserve">Electrical SEC </v>
          </cell>
          <cell r="C115" t="str">
            <v>Annual</v>
          </cell>
          <cell r="D115" t="str">
            <v>kWh/Tonne</v>
          </cell>
          <cell r="H115">
            <v>0</v>
          </cell>
        </row>
        <row r="117">
          <cell r="A117" t="str">
            <v>m</v>
          </cell>
          <cell r="B117" t="str">
            <v>Other Production</v>
          </cell>
        </row>
        <row r="118">
          <cell r="A118" t="str">
            <v>i</v>
          </cell>
          <cell r="B118" t="str">
            <v>Product name</v>
          </cell>
          <cell r="D118" t="str">
            <v>Name</v>
          </cell>
        </row>
        <row r="119">
          <cell r="A119" t="str">
            <v>ii</v>
          </cell>
          <cell r="B119" t="str">
            <v>Installed Capacity</v>
          </cell>
          <cell r="C119" t="str">
            <v>Annual</v>
          </cell>
          <cell r="D119" t="str">
            <v>Tonne</v>
          </cell>
          <cell r="E119">
            <v>0</v>
          </cell>
          <cell r="F119">
            <v>0</v>
          </cell>
          <cell r="G119">
            <v>0</v>
          </cell>
          <cell r="H119">
            <v>0</v>
          </cell>
        </row>
        <row r="120">
          <cell r="A120" t="str">
            <v>iii</v>
          </cell>
          <cell r="B120" t="str">
            <v>Actual Production</v>
          </cell>
          <cell r="C120" t="str">
            <v>Annual</v>
          </cell>
          <cell r="D120" t="str">
            <v>Tonne</v>
          </cell>
          <cell r="E120">
            <v>0</v>
          </cell>
          <cell r="F120">
            <v>0</v>
          </cell>
          <cell r="G120">
            <v>0</v>
          </cell>
          <cell r="H120">
            <v>0</v>
          </cell>
        </row>
        <row r="121">
          <cell r="A121" t="str">
            <v>iv</v>
          </cell>
          <cell r="B121" t="str">
            <v>Thermal SEC</v>
          </cell>
          <cell r="C121" t="str">
            <v>Annual</v>
          </cell>
          <cell r="D121" t="str">
            <v>Mkcal/Tonne</v>
          </cell>
          <cell r="H121">
            <v>0</v>
          </cell>
        </row>
        <row r="122">
          <cell r="A122" t="str">
            <v>v</v>
          </cell>
          <cell r="B122" t="str">
            <v xml:space="preserve">Electrical SEC </v>
          </cell>
          <cell r="C122" t="str">
            <v>Annual</v>
          </cell>
          <cell r="D122" t="str">
            <v>kWh/Tonne</v>
          </cell>
          <cell r="H122">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641"/>
  <sheetViews>
    <sheetView zoomScale="92" zoomScaleNormal="92" zoomScaleSheetLayoutView="80" workbookViewId="0">
      <selection activeCell="D10" sqref="D10"/>
    </sheetView>
  </sheetViews>
  <sheetFormatPr defaultColWidth="9.109375" defaultRowHeight="12" x14ac:dyDescent="0.25"/>
  <cols>
    <col min="1" max="1" width="8" style="901" customWidth="1"/>
    <col min="2" max="2" width="47.33203125" style="820" customWidth="1"/>
    <col min="3" max="3" width="27.44140625" style="814" customWidth="1"/>
    <col min="4" max="4" width="16.109375" style="815" customWidth="1"/>
    <col min="5" max="5" width="36.6640625" style="814" customWidth="1"/>
    <col min="6" max="6" width="39" style="815" customWidth="1"/>
    <col min="7" max="16384" width="9.109375" style="820"/>
  </cols>
  <sheetData>
    <row r="1" spans="1:6" ht="23.4" x14ac:dyDescent="0.25">
      <c r="A1" s="1019" t="s">
        <v>2558</v>
      </c>
      <c r="B1" s="1019"/>
      <c r="C1" s="1019"/>
      <c r="D1" s="1019"/>
      <c r="E1" s="1019"/>
      <c r="F1" s="1019"/>
    </row>
    <row r="2" spans="1:6" ht="36" x14ac:dyDescent="0.25">
      <c r="A2" s="821" t="s">
        <v>510</v>
      </c>
      <c r="B2" s="821" t="s">
        <v>300</v>
      </c>
      <c r="C2" s="822" t="s">
        <v>1127</v>
      </c>
      <c r="D2" s="803" t="s">
        <v>1149</v>
      </c>
      <c r="E2" s="803" t="s">
        <v>1150</v>
      </c>
      <c r="F2" s="803" t="s">
        <v>1151</v>
      </c>
    </row>
    <row r="3" spans="1:6" x14ac:dyDescent="0.25">
      <c r="A3" s="1024" t="s">
        <v>2392</v>
      </c>
      <c r="B3" s="1025"/>
      <c r="C3" s="1025"/>
      <c r="D3" s="1025"/>
      <c r="E3" s="1025"/>
      <c r="F3" s="1026"/>
    </row>
    <row r="4" spans="1:6" x14ac:dyDescent="0.25">
      <c r="A4" s="1024" t="s">
        <v>2376</v>
      </c>
      <c r="B4" s="1025"/>
      <c r="C4" s="1025"/>
      <c r="D4" s="1025"/>
      <c r="E4" s="1025"/>
      <c r="F4" s="1026"/>
    </row>
    <row r="5" spans="1:6" s="825" customFormat="1" ht="16.2" customHeight="1" x14ac:dyDescent="0.25">
      <c r="A5" s="823" t="s">
        <v>188</v>
      </c>
      <c r="B5" s="824" t="s">
        <v>187</v>
      </c>
      <c r="C5" s="804"/>
      <c r="D5" s="804"/>
      <c r="E5" s="804"/>
      <c r="F5" s="804"/>
    </row>
    <row r="6" spans="1:6" x14ac:dyDescent="0.25">
      <c r="A6" s="826" t="s">
        <v>186</v>
      </c>
      <c r="B6" s="827" t="s">
        <v>323</v>
      </c>
      <c r="C6" s="745"/>
      <c r="D6" s="745"/>
      <c r="E6" s="745"/>
      <c r="F6" s="745"/>
    </row>
    <row r="7" spans="1:6" ht="36" x14ac:dyDescent="0.25">
      <c r="A7" s="826" t="s">
        <v>153</v>
      </c>
      <c r="B7" s="828" t="s">
        <v>561</v>
      </c>
      <c r="C7" s="745" t="s">
        <v>2333</v>
      </c>
      <c r="D7" s="745" t="s">
        <v>165</v>
      </c>
      <c r="E7" s="745" t="s">
        <v>2413</v>
      </c>
      <c r="F7" s="745" t="s">
        <v>1152</v>
      </c>
    </row>
    <row r="8" spans="1:6" ht="36" x14ac:dyDescent="0.25">
      <c r="A8" s="826" t="s">
        <v>151</v>
      </c>
      <c r="B8" s="828" t="s">
        <v>562</v>
      </c>
      <c r="C8" s="745" t="s">
        <v>2332</v>
      </c>
      <c r="D8" s="745" t="s">
        <v>165</v>
      </c>
      <c r="E8" s="745" t="s">
        <v>2334</v>
      </c>
      <c r="F8" s="745" t="s">
        <v>1152</v>
      </c>
    </row>
    <row r="9" spans="1:6" ht="36" x14ac:dyDescent="0.25">
      <c r="A9" s="826" t="s">
        <v>149</v>
      </c>
      <c r="B9" s="828" t="s">
        <v>571</v>
      </c>
      <c r="C9" s="812" t="s">
        <v>2331</v>
      </c>
      <c r="D9" s="745" t="s">
        <v>1153</v>
      </c>
      <c r="E9" s="745" t="s">
        <v>2335</v>
      </c>
      <c r="F9" s="745" t="s">
        <v>2337</v>
      </c>
    </row>
    <row r="10" spans="1:6" ht="36" x14ac:dyDescent="0.25">
      <c r="A10" s="826" t="s">
        <v>148</v>
      </c>
      <c r="B10" s="828" t="s">
        <v>572</v>
      </c>
      <c r="C10" s="745" t="s">
        <v>2330</v>
      </c>
      <c r="D10" s="745" t="s">
        <v>1155</v>
      </c>
      <c r="E10" s="745" t="s">
        <v>1154</v>
      </c>
      <c r="F10" s="745" t="s">
        <v>2336</v>
      </c>
    </row>
    <row r="11" spans="1:6" ht="24" x14ac:dyDescent="0.25">
      <c r="A11" s="826" t="s">
        <v>161</v>
      </c>
      <c r="B11" s="827" t="s">
        <v>563</v>
      </c>
      <c r="C11" s="745"/>
      <c r="D11" s="745"/>
      <c r="E11" s="745"/>
      <c r="F11" s="745"/>
    </row>
    <row r="12" spans="1:6" ht="24" x14ac:dyDescent="0.25">
      <c r="A12" s="826" t="s">
        <v>159</v>
      </c>
      <c r="B12" s="827" t="s">
        <v>564</v>
      </c>
      <c r="C12" s="745"/>
      <c r="D12" s="745"/>
      <c r="E12" s="745"/>
      <c r="F12" s="745"/>
    </row>
    <row r="13" spans="1:6" x14ac:dyDescent="0.25">
      <c r="A13" s="826" t="s">
        <v>184</v>
      </c>
      <c r="B13" s="827" t="s">
        <v>321</v>
      </c>
      <c r="C13" s="745"/>
      <c r="D13" s="745"/>
      <c r="E13" s="745"/>
      <c r="F13" s="745"/>
    </row>
    <row r="14" spans="1:6" ht="36" x14ac:dyDescent="0.25">
      <c r="A14" s="826" t="s">
        <v>153</v>
      </c>
      <c r="B14" s="828" t="s">
        <v>565</v>
      </c>
      <c r="C14" s="745" t="s">
        <v>2329</v>
      </c>
      <c r="D14" s="745" t="s">
        <v>165</v>
      </c>
      <c r="E14" s="745" t="s">
        <v>2338</v>
      </c>
      <c r="F14" s="745" t="s">
        <v>2339</v>
      </c>
    </row>
    <row r="15" spans="1:6" ht="75.75" customHeight="1" x14ac:dyDescent="0.25">
      <c r="A15" s="826" t="s">
        <v>151</v>
      </c>
      <c r="B15" s="828" t="s">
        <v>566</v>
      </c>
      <c r="C15" s="745" t="s">
        <v>2328</v>
      </c>
      <c r="D15" s="745" t="s">
        <v>165</v>
      </c>
      <c r="E15" s="745" t="s">
        <v>2334</v>
      </c>
      <c r="F15" s="745" t="s">
        <v>1152</v>
      </c>
    </row>
    <row r="16" spans="1:6" ht="36" x14ac:dyDescent="0.25">
      <c r="A16" s="826" t="s">
        <v>149</v>
      </c>
      <c r="B16" s="828" t="s">
        <v>569</v>
      </c>
      <c r="C16" s="745" t="s">
        <v>2327</v>
      </c>
      <c r="D16" s="745" t="s">
        <v>1153</v>
      </c>
      <c r="E16" s="745" t="s">
        <v>1154</v>
      </c>
      <c r="F16" s="745" t="s">
        <v>2340</v>
      </c>
    </row>
    <row r="17" spans="1:6" ht="36" x14ac:dyDescent="0.25">
      <c r="A17" s="826" t="s">
        <v>148</v>
      </c>
      <c r="B17" s="828" t="s">
        <v>570</v>
      </c>
      <c r="C17" s="745" t="s">
        <v>2326</v>
      </c>
      <c r="D17" s="745" t="s">
        <v>1153</v>
      </c>
      <c r="E17" s="745" t="s">
        <v>1154</v>
      </c>
      <c r="F17" s="745" t="s">
        <v>2410</v>
      </c>
    </row>
    <row r="18" spans="1:6" ht="24" x14ac:dyDescent="0.25">
      <c r="A18" s="826" t="s">
        <v>161</v>
      </c>
      <c r="B18" s="827" t="s">
        <v>567</v>
      </c>
      <c r="C18" s="807"/>
      <c r="D18" s="745"/>
      <c r="E18" s="745"/>
      <c r="F18" s="745"/>
    </row>
    <row r="19" spans="1:6" ht="24" x14ac:dyDescent="0.25">
      <c r="A19" s="826" t="s">
        <v>159</v>
      </c>
      <c r="B19" s="827" t="s">
        <v>568</v>
      </c>
      <c r="C19" s="807"/>
      <c r="D19" s="745"/>
      <c r="E19" s="745"/>
      <c r="F19" s="745"/>
    </row>
    <row r="20" spans="1:6" x14ac:dyDescent="0.25">
      <c r="A20" s="826" t="s">
        <v>182</v>
      </c>
      <c r="B20" s="827" t="s">
        <v>325</v>
      </c>
      <c r="C20" s="807"/>
      <c r="D20" s="745"/>
      <c r="E20" s="745"/>
      <c r="F20" s="745"/>
    </row>
    <row r="21" spans="1:6" x14ac:dyDescent="0.25">
      <c r="A21" s="829" t="s">
        <v>335</v>
      </c>
      <c r="B21" s="830" t="s">
        <v>323</v>
      </c>
      <c r="C21" s="807"/>
      <c r="D21" s="745"/>
      <c r="E21" s="745"/>
      <c r="F21" s="745"/>
    </row>
    <row r="22" spans="1:6" x14ac:dyDescent="0.25">
      <c r="A22" s="829" t="s">
        <v>142</v>
      </c>
      <c r="B22" s="830" t="s">
        <v>179</v>
      </c>
      <c r="C22" s="807"/>
      <c r="D22" s="745"/>
      <c r="E22" s="745"/>
      <c r="F22" s="745"/>
    </row>
    <row r="23" spans="1:6" ht="24" x14ac:dyDescent="0.25">
      <c r="A23" s="826" t="s">
        <v>153</v>
      </c>
      <c r="B23" s="831" t="s">
        <v>2411</v>
      </c>
      <c r="C23" s="807"/>
      <c r="D23" s="745" t="s">
        <v>2415</v>
      </c>
      <c r="E23" s="745" t="s">
        <v>1158</v>
      </c>
      <c r="F23" s="745" t="s">
        <v>2414</v>
      </c>
    </row>
    <row r="24" spans="1:6" ht="24" x14ac:dyDescent="0.25">
      <c r="A24" s="826" t="s">
        <v>151</v>
      </c>
      <c r="B24" s="831" t="s">
        <v>2412</v>
      </c>
      <c r="C24" s="807"/>
      <c r="D24" s="745" t="s">
        <v>2415</v>
      </c>
      <c r="E24" s="745" t="s">
        <v>1158</v>
      </c>
      <c r="F24" s="745" t="s">
        <v>2414</v>
      </c>
    </row>
    <row r="25" spans="1:6" ht="24" x14ac:dyDescent="0.25">
      <c r="A25" s="826" t="s">
        <v>149</v>
      </c>
      <c r="B25" s="828" t="s">
        <v>2325</v>
      </c>
      <c r="C25" s="745" t="s">
        <v>1156</v>
      </c>
      <c r="D25" s="745" t="s">
        <v>1216</v>
      </c>
      <c r="E25" s="745" t="s">
        <v>1158</v>
      </c>
      <c r="F25" s="745"/>
    </row>
    <row r="26" spans="1:6" ht="24" x14ac:dyDescent="0.25">
      <c r="A26" s="826" t="s">
        <v>148</v>
      </c>
      <c r="B26" s="828" t="s">
        <v>2324</v>
      </c>
      <c r="C26" s="745" t="s">
        <v>1156</v>
      </c>
      <c r="D26" s="745" t="s">
        <v>1216</v>
      </c>
      <c r="E26" s="745" t="s">
        <v>1158</v>
      </c>
      <c r="F26" s="745"/>
    </row>
    <row r="27" spans="1:6" ht="36" x14ac:dyDescent="0.25">
      <c r="A27" s="826" t="s">
        <v>161</v>
      </c>
      <c r="B27" s="828" t="s">
        <v>2323</v>
      </c>
      <c r="C27" s="745" t="s">
        <v>2416</v>
      </c>
      <c r="D27" s="745" t="s">
        <v>1216</v>
      </c>
      <c r="E27" s="745" t="s">
        <v>2417</v>
      </c>
      <c r="F27" s="745" t="s">
        <v>2418</v>
      </c>
    </row>
    <row r="28" spans="1:6" ht="36" x14ac:dyDescent="0.25">
      <c r="A28" s="826" t="s">
        <v>159</v>
      </c>
      <c r="B28" s="828" t="s">
        <v>2322</v>
      </c>
      <c r="C28" s="807"/>
      <c r="D28" s="745" t="s">
        <v>1216</v>
      </c>
      <c r="E28" s="745" t="s">
        <v>2419</v>
      </c>
      <c r="F28" s="745" t="s">
        <v>2431</v>
      </c>
    </row>
    <row r="29" spans="1:6" ht="24" x14ac:dyDescent="0.25">
      <c r="A29" s="826" t="s">
        <v>177</v>
      </c>
      <c r="B29" s="828" t="s">
        <v>2321</v>
      </c>
      <c r="C29" s="807"/>
      <c r="D29" s="745" t="s">
        <v>1216</v>
      </c>
      <c r="E29" s="745" t="s">
        <v>2420</v>
      </c>
      <c r="F29" s="745" t="s">
        <v>2421</v>
      </c>
    </row>
    <row r="30" spans="1:6" x14ac:dyDescent="0.25">
      <c r="A30" s="829" t="s">
        <v>141</v>
      </c>
      <c r="B30" s="832" t="s">
        <v>357</v>
      </c>
      <c r="C30" s="807"/>
      <c r="D30" s="745"/>
      <c r="E30" s="745"/>
      <c r="F30" s="745"/>
    </row>
    <row r="31" spans="1:6" x14ac:dyDescent="0.25">
      <c r="A31" s="833" t="s">
        <v>153</v>
      </c>
      <c r="B31" s="828" t="s">
        <v>574</v>
      </c>
      <c r="C31" s="807"/>
      <c r="D31" s="745"/>
      <c r="E31" s="745" t="s">
        <v>2423</v>
      </c>
      <c r="F31" s="745" t="s">
        <v>2424</v>
      </c>
    </row>
    <row r="32" spans="1:6" x14ac:dyDescent="0.25">
      <c r="A32" s="826" t="s">
        <v>151</v>
      </c>
      <c r="B32" s="828" t="s">
        <v>2422</v>
      </c>
      <c r="C32" s="807"/>
      <c r="D32" s="745"/>
      <c r="E32" s="745" t="s">
        <v>2425</v>
      </c>
      <c r="F32" s="745"/>
    </row>
    <row r="33" spans="1:6" ht="24" x14ac:dyDescent="0.25">
      <c r="A33" s="826" t="s">
        <v>149</v>
      </c>
      <c r="B33" s="828" t="s">
        <v>2426</v>
      </c>
      <c r="C33" s="807"/>
      <c r="D33" s="745"/>
      <c r="E33" s="745" t="s">
        <v>2423</v>
      </c>
      <c r="F33" s="745" t="s">
        <v>2424</v>
      </c>
    </row>
    <row r="34" spans="1:6" ht="24" x14ac:dyDescent="0.25">
      <c r="A34" s="826" t="s">
        <v>148</v>
      </c>
      <c r="B34" s="834" t="s">
        <v>2320</v>
      </c>
      <c r="C34" s="807"/>
      <c r="D34" s="745" t="s">
        <v>1216</v>
      </c>
      <c r="E34" s="745" t="s">
        <v>2428</v>
      </c>
      <c r="F34" s="745" t="s">
        <v>2427</v>
      </c>
    </row>
    <row r="35" spans="1:6" ht="36" x14ac:dyDescent="0.25">
      <c r="A35" s="826" t="s">
        <v>161</v>
      </c>
      <c r="B35" s="828" t="s">
        <v>2319</v>
      </c>
      <c r="C35" s="807"/>
      <c r="D35" s="745" t="s">
        <v>1216</v>
      </c>
      <c r="E35" s="745" t="s">
        <v>2429</v>
      </c>
      <c r="F35" s="745" t="s">
        <v>2430</v>
      </c>
    </row>
    <row r="36" spans="1:6" ht="24" x14ac:dyDescent="0.25">
      <c r="A36" s="826" t="s">
        <v>159</v>
      </c>
      <c r="B36" s="828" t="s">
        <v>575</v>
      </c>
      <c r="C36" s="745"/>
      <c r="D36" s="745" t="s">
        <v>1216</v>
      </c>
      <c r="E36" s="745" t="s">
        <v>2432</v>
      </c>
      <c r="F36" s="745" t="s">
        <v>2433</v>
      </c>
    </row>
    <row r="37" spans="1:6" ht="25.8" x14ac:dyDescent="0.25">
      <c r="A37" s="826" t="s">
        <v>177</v>
      </c>
      <c r="B37" s="828" t="s">
        <v>2525</v>
      </c>
      <c r="C37" s="745"/>
      <c r="D37" s="745" t="s">
        <v>1216</v>
      </c>
      <c r="E37" s="745" t="s">
        <v>2432</v>
      </c>
      <c r="F37" s="745" t="s">
        <v>2435</v>
      </c>
    </row>
    <row r="38" spans="1:6" ht="24" x14ac:dyDescent="0.25">
      <c r="A38" s="835" t="s">
        <v>167</v>
      </c>
      <c r="B38" s="836" t="s">
        <v>2341</v>
      </c>
      <c r="C38" s="745"/>
      <c r="D38" s="745" t="s">
        <v>1216</v>
      </c>
      <c r="E38" s="745" t="s">
        <v>2432</v>
      </c>
      <c r="F38" s="745" t="s">
        <v>2433</v>
      </c>
    </row>
    <row r="39" spans="1:6" ht="24" x14ac:dyDescent="0.25">
      <c r="A39" s="835" t="s">
        <v>286</v>
      </c>
      <c r="B39" s="836" t="s">
        <v>2342</v>
      </c>
      <c r="C39" s="745"/>
      <c r="D39" s="745" t="s">
        <v>1216</v>
      </c>
      <c r="E39" s="745" t="s">
        <v>2432</v>
      </c>
      <c r="F39" s="745" t="s">
        <v>2435</v>
      </c>
    </row>
    <row r="40" spans="1:6" ht="24" x14ac:dyDescent="0.25">
      <c r="A40" s="835" t="s">
        <v>287</v>
      </c>
      <c r="B40" s="836" t="s">
        <v>2343</v>
      </c>
      <c r="C40" s="745"/>
      <c r="D40" s="745" t="s">
        <v>1216</v>
      </c>
      <c r="E40" s="745" t="s">
        <v>2432</v>
      </c>
      <c r="F40" s="745" t="s">
        <v>2433</v>
      </c>
    </row>
    <row r="41" spans="1:6" ht="24" x14ac:dyDescent="0.25">
      <c r="A41" s="835" t="s">
        <v>288</v>
      </c>
      <c r="B41" s="836" t="s">
        <v>2344</v>
      </c>
      <c r="C41" s="745"/>
      <c r="D41" s="745" t="s">
        <v>1216</v>
      </c>
      <c r="E41" s="745" t="s">
        <v>2432</v>
      </c>
      <c r="F41" s="745" t="s">
        <v>2435</v>
      </c>
    </row>
    <row r="42" spans="1:6" x14ac:dyDescent="0.25">
      <c r="A42" s="835" t="s">
        <v>289</v>
      </c>
      <c r="B42" s="836" t="s">
        <v>2345</v>
      </c>
      <c r="C42" s="745"/>
      <c r="D42" s="745" t="s">
        <v>1216</v>
      </c>
      <c r="E42" s="745" t="s">
        <v>2434</v>
      </c>
      <c r="F42" s="745"/>
    </row>
    <row r="43" spans="1:6" ht="24" x14ac:dyDescent="0.25">
      <c r="A43" s="835" t="s">
        <v>347</v>
      </c>
      <c r="B43" s="836" t="s">
        <v>2346</v>
      </c>
      <c r="C43" s="745"/>
      <c r="D43" s="745" t="s">
        <v>1216</v>
      </c>
      <c r="E43" s="745" t="s">
        <v>2484</v>
      </c>
      <c r="F43" s="745" t="s">
        <v>2427</v>
      </c>
    </row>
    <row r="44" spans="1:6" ht="24" x14ac:dyDescent="0.25">
      <c r="A44" s="835" t="s">
        <v>409</v>
      </c>
      <c r="B44" s="836" t="s">
        <v>2347</v>
      </c>
      <c r="C44" s="745"/>
      <c r="D44" s="745" t="s">
        <v>1216</v>
      </c>
      <c r="E44" s="745" t="s">
        <v>2432</v>
      </c>
      <c r="F44" s="745" t="s">
        <v>2433</v>
      </c>
    </row>
    <row r="45" spans="1:6" ht="24" x14ac:dyDescent="0.25">
      <c r="A45" s="835" t="s">
        <v>817</v>
      </c>
      <c r="B45" s="836" t="s">
        <v>2348</v>
      </c>
      <c r="C45" s="745"/>
      <c r="D45" s="745" t="s">
        <v>1216</v>
      </c>
      <c r="E45" s="745" t="s">
        <v>2432</v>
      </c>
      <c r="F45" s="745" t="s">
        <v>2435</v>
      </c>
    </row>
    <row r="46" spans="1:6" x14ac:dyDescent="0.25">
      <c r="A46" s="835" t="s">
        <v>1502</v>
      </c>
      <c r="B46" s="836" t="s">
        <v>2349</v>
      </c>
      <c r="C46" s="745"/>
      <c r="D46" s="745" t="s">
        <v>1216</v>
      </c>
      <c r="E46" s="745" t="s">
        <v>2434</v>
      </c>
      <c r="F46" s="745"/>
    </row>
    <row r="47" spans="1:6" ht="24" x14ac:dyDescent="0.25">
      <c r="A47" s="835" t="s">
        <v>2026</v>
      </c>
      <c r="B47" s="836" t="s">
        <v>2350</v>
      </c>
      <c r="C47" s="745"/>
      <c r="D47" s="745" t="s">
        <v>1216</v>
      </c>
      <c r="E47" s="745" t="s">
        <v>2484</v>
      </c>
      <c r="F47" s="745" t="s">
        <v>2427</v>
      </c>
    </row>
    <row r="48" spans="1:6" ht="24" x14ac:dyDescent="0.25">
      <c r="A48" s="835" t="s">
        <v>2027</v>
      </c>
      <c r="B48" s="836" t="s">
        <v>2351</v>
      </c>
      <c r="C48" s="745"/>
      <c r="D48" s="745" t="s">
        <v>1216</v>
      </c>
      <c r="E48" s="745" t="s">
        <v>2432</v>
      </c>
      <c r="F48" s="745" t="s">
        <v>2433</v>
      </c>
    </row>
    <row r="49" spans="1:6" ht="24" x14ac:dyDescent="0.25">
      <c r="A49" s="835" t="s">
        <v>2028</v>
      </c>
      <c r="B49" s="836" t="s">
        <v>2352</v>
      </c>
      <c r="C49" s="745"/>
      <c r="D49" s="745" t="s">
        <v>1216</v>
      </c>
      <c r="E49" s="745" t="s">
        <v>2432</v>
      </c>
      <c r="F49" s="745" t="s">
        <v>2435</v>
      </c>
    </row>
    <row r="50" spans="1:6" x14ac:dyDescent="0.25">
      <c r="A50" s="835" t="s">
        <v>2029</v>
      </c>
      <c r="B50" s="836" t="s">
        <v>2353</v>
      </c>
      <c r="C50" s="745"/>
      <c r="D50" s="745" t="s">
        <v>1216</v>
      </c>
      <c r="E50" s="745" t="s">
        <v>2434</v>
      </c>
      <c r="F50" s="745"/>
    </row>
    <row r="51" spans="1:6" ht="24" x14ac:dyDescent="0.25">
      <c r="A51" s="835" t="s">
        <v>2036</v>
      </c>
      <c r="B51" s="836" t="s">
        <v>2354</v>
      </c>
      <c r="C51" s="745"/>
      <c r="D51" s="745" t="s">
        <v>1216</v>
      </c>
      <c r="E51" s="745" t="s">
        <v>2484</v>
      </c>
      <c r="F51" s="745" t="s">
        <v>2427</v>
      </c>
    </row>
    <row r="52" spans="1:6" ht="24" x14ac:dyDescent="0.25">
      <c r="A52" s="835" t="s">
        <v>2037</v>
      </c>
      <c r="B52" s="828" t="s">
        <v>576</v>
      </c>
      <c r="C52" s="745"/>
      <c r="D52" s="745" t="s">
        <v>1216</v>
      </c>
      <c r="E52" s="745" t="s">
        <v>2484</v>
      </c>
      <c r="F52" s="745" t="s">
        <v>2427</v>
      </c>
    </row>
    <row r="53" spans="1:6" ht="24" x14ac:dyDescent="0.25">
      <c r="A53" s="835" t="s">
        <v>2038</v>
      </c>
      <c r="B53" s="828" t="s">
        <v>929</v>
      </c>
      <c r="C53" s="745"/>
      <c r="D53" s="745" t="s">
        <v>1216</v>
      </c>
      <c r="E53" s="745" t="s">
        <v>2485</v>
      </c>
      <c r="F53" s="745" t="s">
        <v>2436</v>
      </c>
    </row>
    <row r="54" spans="1:6" x14ac:dyDescent="0.25">
      <c r="A54" s="835" t="s">
        <v>2039</v>
      </c>
      <c r="B54" s="837" t="s">
        <v>2355</v>
      </c>
      <c r="C54" s="745"/>
      <c r="D54" s="745"/>
      <c r="E54" s="745"/>
      <c r="F54" s="745"/>
    </row>
    <row r="55" spans="1:6" x14ac:dyDescent="0.25">
      <c r="A55" s="829" t="s">
        <v>140</v>
      </c>
      <c r="B55" s="832" t="s">
        <v>175</v>
      </c>
      <c r="C55" s="807"/>
      <c r="D55" s="745"/>
      <c r="E55" s="805"/>
      <c r="F55" s="745"/>
    </row>
    <row r="56" spans="1:6" ht="24" x14ac:dyDescent="0.25">
      <c r="A56" s="833" t="s">
        <v>153</v>
      </c>
      <c r="B56" s="828" t="s">
        <v>2318</v>
      </c>
      <c r="C56" s="745" t="s">
        <v>1156</v>
      </c>
      <c r="D56" s="745" t="s">
        <v>1157</v>
      </c>
      <c r="E56" s="745" t="s">
        <v>1158</v>
      </c>
      <c r="F56" s="745" t="s">
        <v>2437</v>
      </c>
    </row>
    <row r="57" spans="1:6" ht="24" x14ac:dyDescent="0.25">
      <c r="A57" s="826" t="s">
        <v>151</v>
      </c>
      <c r="B57" s="828" t="s">
        <v>2317</v>
      </c>
      <c r="C57" s="745" t="s">
        <v>1156</v>
      </c>
      <c r="D57" s="745" t="s">
        <v>1157</v>
      </c>
      <c r="E57" s="745" t="s">
        <v>1158</v>
      </c>
      <c r="F57" s="745" t="s">
        <v>2437</v>
      </c>
    </row>
    <row r="58" spans="1:6" x14ac:dyDescent="0.25">
      <c r="A58" s="826" t="s">
        <v>149</v>
      </c>
      <c r="B58" s="828" t="s">
        <v>2316</v>
      </c>
      <c r="C58" s="807"/>
      <c r="D58" s="745"/>
      <c r="E58" s="745" t="s">
        <v>2423</v>
      </c>
      <c r="F58" s="745" t="s">
        <v>2424</v>
      </c>
    </row>
    <row r="59" spans="1:6" ht="24" x14ac:dyDescent="0.25">
      <c r="A59" s="826" t="s">
        <v>148</v>
      </c>
      <c r="B59" s="828" t="s">
        <v>2526</v>
      </c>
      <c r="C59" s="807"/>
      <c r="D59" s="745"/>
      <c r="E59" s="745" t="s">
        <v>2432</v>
      </c>
      <c r="F59" s="745" t="s">
        <v>2433</v>
      </c>
    </row>
    <row r="60" spans="1:6" ht="24" x14ac:dyDescent="0.25">
      <c r="A60" s="826" t="s">
        <v>161</v>
      </c>
      <c r="B60" s="828" t="s">
        <v>577</v>
      </c>
      <c r="C60" s="745" t="s">
        <v>2440</v>
      </c>
      <c r="D60" s="745" t="s">
        <v>2444</v>
      </c>
      <c r="E60" s="745" t="s">
        <v>2485</v>
      </c>
      <c r="F60" s="745" t="s">
        <v>2436</v>
      </c>
    </row>
    <row r="61" spans="1:6" ht="36" x14ac:dyDescent="0.25">
      <c r="A61" s="826" t="s">
        <v>159</v>
      </c>
      <c r="B61" s="828" t="s">
        <v>578</v>
      </c>
      <c r="C61" s="745" t="s">
        <v>2440</v>
      </c>
      <c r="D61" s="745" t="s">
        <v>2444</v>
      </c>
      <c r="E61" s="745" t="s">
        <v>2484</v>
      </c>
      <c r="F61" s="745" t="s">
        <v>2439</v>
      </c>
    </row>
    <row r="62" spans="1:6" ht="24" x14ac:dyDescent="0.25">
      <c r="A62" s="826" t="s">
        <v>177</v>
      </c>
      <c r="B62" s="828" t="s">
        <v>579</v>
      </c>
      <c r="C62" s="807"/>
      <c r="D62" s="745" t="s">
        <v>2444</v>
      </c>
      <c r="E62" s="745" t="s">
        <v>2420</v>
      </c>
      <c r="F62" s="745" t="s">
        <v>2421</v>
      </c>
    </row>
    <row r="63" spans="1:6" ht="24" x14ac:dyDescent="0.25">
      <c r="A63" s="826" t="s">
        <v>167</v>
      </c>
      <c r="B63" s="828" t="s">
        <v>931</v>
      </c>
      <c r="C63" s="807"/>
      <c r="D63" s="745" t="s">
        <v>2444</v>
      </c>
      <c r="E63" s="745" t="s">
        <v>1158</v>
      </c>
      <c r="F63" s="745" t="s">
        <v>2414</v>
      </c>
    </row>
    <row r="64" spans="1:6" ht="24" x14ac:dyDescent="0.25">
      <c r="A64" s="826" t="s">
        <v>286</v>
      </c>
      <c r="B64" s="828" t="s">
        <v>930</v>
      </c>
      <c r="C64" s="745"/>
      <c r="D64" s="745" t="s">
        <v>2444</v>
      </c>
      <c r="E64" s="745" t="s">
        <v>1158</v>
      </c>
      <c r="F64" s="745" t="s">
        <v>2414</v>
      </c>
    </row>
    <row r="65" spans="1:6" ht="36" x14ac:dyDescent="0.25">
      <c r="A65" s="826" t="s">
        <v>287</v>
      </c>
      <c r="B65" s="828" t="s">
        <v>932</v>
      </c>
      <c r="C65" s="745" t="s">
        <v>2441</v>
      </c>
      <c r="D65" s="745" t="s">
        <v>2444</v>
      </c>
      <c r="E65" s="745" t="s">
        <v>2484</v>
      </c>
      <c r="F65" s="745" t="s">
        <v>2442</v>
      </c>
    </row>
    <row r="66" spans="1:6" ht="36" x14ac:dyDescent="0.25">
      <c r="A66" s="826" t="s">
        <v>288</v>
      </c>
      <c r="B66" s="828" t="s">
        <v>933</v>
      </c>
      <c r="C66" s="745" t="s">
        <v>2441</v>
      </c>
      <c r="D66" s="745" t="s">
        <v>2444</v>
      </c>
      <c r="E66" s="745" t="s">
        <v>2485</v>
      </c>
      <c r="F66" s="745" t="s">
        <v>2443</v>
      </c>
    </row>
    <row r="67" spans="1:6" x14ac:dyDescent="0.25">
      <c r="A67" s="829" t="s">
        <v>2315</v>
      </c>
      <c r="B67" s="832" t="s">
        <v>2314</v>
      </c>
      <c r="C67" s="807"/>
      <c r="D67" s="745"/>
      <c r="E67" s="745"/>
      <c r="F67" s="745"/>
    </row>
    <row r="68" spans="1:6" ht="36" x14ac:dyDescent="0.25">
      <c r="A68" s="826" t="s">
        <v>153</v>
      </c>
      <c r="B68" s="828" t="s">
        <v>2313</v>
      </c>
      <c r="C68" s="807"/>
      <c r="D68" s="745" t="s">
        <v>2444</v>
      </c>
      <c r="E68" s="745" t="s">
        <v>2334</v>
      </c>
      <c r="F68" s="745" t="s">
        <v>1152</v>
      </c>
    </row>
    <row r="69" spans="1:6" ht="36" x14ac:dyDescent="0.25">
      <c r="A69" s="826" t="s">
        <v>151</v>
      </c>
      <c r="B69" s="828" t="s">
        <v>2312</v>
      </c>
      <c r="C69" s="807"/>
      <c r="D69" s="745" t="s">
        <v>2444</v>
      </c>
      <c r="E69" s="745" t="s">
        <v>2335</v>
      </c>
      <c r="F69" s="745" t="s">
        <v>2337</v>
      </c>
    </row>
    <row r="70" spans="1:6" ht="48" x14ac:dyDescent="0.25">
      <c r="A70" s="826" t="s">
        <v>149</v>
      </c>
      <c r="B70" s="828" t="s">
        <v>2445</v>
      </c>
      <c r="C70" s="807"/>
      <c r="D70" s="745" t="s">
        <v>2444</v>
      </c>
      <c r="E70" s="745" t="s">
        <v>2482</v>
      </c>
      <c r="F70" s="745" t="s">
        <v>2446</v>
      </c>
    </row>
    <row r="71" spans="1:6" ht="48" x14ac:dyDescent="0.25">
      <c r="A71" s="826" t="s">
        <v>148</v>
      </c>
      <c r="B71" s="828" t="s">
        <v>2311</v>
      </c>
      <c r="C71" s="807"/>
      <c r="D71" s="745" t="s">
        <v>2444</v>
      </c>
      <c r="E71" s="745" t="s">
        <v>2483</v>
      </c>
      <c r="F71" s="745" t="s">
        <v>2443</v>
      </c>
    </row>
    <row r="72" spans="1:6" x14ac:dyDescent="0.25">
      <c r="A72" s="829" t="s">
        <v>2310</v>
      </c>
      <c r="B72" s="832" t="s">
        <v>2309</v>
      </c>
      <c r="C72" s="807"/>
      <c r="D72" s="745"/>
      <c r="E72" s="745"/>
      <c r="F72" s="745"/>
    </row>
    <row r="73" spans="1:6" ht="36" x14ac:dyDescent="0.25">
      <c r="A73" s="826" t="s">
        <v>153</v>
      </c>
      <c r="B73" s="828" t="s">
        <v>2308</v>
      </c>
      <c r="C73" s="807"/>
      <c r="D73" s="745" t="s">
        <v>2444</v>
      </c>
      <c r="E73" s="745" t="s">
        <v>2334</v>
      </c>
      <c r="F73" s="745" t="s">
        <v>1152</v>
      </c>
    </row>
    <row r="74" spans="1:6" ht="36" x14ac:dyDescent="0.25">
      <c r="A74" s="826" t="s">
        <v>151</v>
      </c>
      <c r="B74" s="828" t="s">
        <v>2307</v>
      </c>
      <c r="C74" s="807"/>
      <c r="D74" s="745" t="s">
        <v>2444</v>
      </c>
      <c r="E74" s="745" t="s">
        <v>2335</v>
      </c>
      <c r="F74" s="745" t="s">
        <v>2479</v>
      </c>
    </row>
    <row r="75" spans="1:6" ht="48" x14ac:dyDescent="0.25">
      <c r="A75" s="826" t="s">
        <v>149</v>
      </c>
      <c r="B75" s="828" t="s">
        <v>2306</v>
      </c>
      <c r="C75" s="807"/>
      <c r="D75" s="745" t="s">
        <v>2444</v>
      </c>
      <c r="E75" s="745" t="s">
        <v>2482</v>
      </c>
      <c r="F75" s="745" t="s">
        <v>2446</v>
      </c>
    </row>
    <row r="76" spans="1:6" ht="48" x14ac:dyDescent="0.25">
      <c r="A76" s="826" t="s">
        <v>148</v>
      </c>
      <c r="B76" s="828" t="s">
        <v>2305</v>
      </c>
      <c r="C76" s="807"/>
      <c r="D76" s="745" t="s">
        <v>2444</v>
      </c>
      <c r="E76" s="745" t="s">
        <v>2483</v>
      </c>
      <c r="F76" s="745" t="s">
        <v>2443</v>
      </c>
    </row>
    <row r="77" spans="1:6" x14ac:dyDescent="0.25">
      <c r="A77" s="829" t="s">
        <v>1324</v>
      </c>
      <c r="B77" s="832" t="s">
        <v>296</v>
      </c>
      <c r="C77" s="807"/>
      <c r="D77" s="745"/>
      <c r="E77" s="745"/>
      <c r="F77" s="745"/>
    </row>
    <row r="78" spans="1:6" ht="36" x14ac:dyDescent="0.25">
      <c r="A78" s="838" t="s">
        <v>153</v>
      </c>
      <c r="B78" s="834" t="s">
        <v>2304</v>
      </c>
      <c r="C78" s="839"/>
      <c r="D78" s="805" t="s">
        <v>2444</v>
      </c>
      <c r="E78" s="805" t="s">
        <v>2334</v>
      </c>
      <c r="F78" s="805" t="s">
        <v>1152</v>
      </c>
    </row>
    <row r="79" spans="1:6" ht="36" x14ac:dyDescent="0.25">
      <c r="A79" s="838" t="s">
        <v>151</v>
      </c>
      <c r="B79" s="834" t="s">
        <v>580</v>
      </c>
      <c r="C79" s="839"/>
      <c r="D79" s="805" t="s">
        <v>2444</v>
      </c>
      <c r="E79" s="805" t="s">
        <v>2335</v>
      </c>
      <c r="F79" s="805" t="s">
        <v>2479</v>
      </c>
    </row>
    <row r="80" spans="1:6" ht="48" x14ac:dyDescent="0.25">
      <c r="A80" s="838" t="s">
        <v>149</v>
      </c>
      <c r="B80" s="834" t="s">
        <v>581</v>
      </c>
      <c r="C80" s="839"/>
      <c r="D80" s="805" t="s">
        <v>2444</v>
      </c>
      <c r="E80" s="805" t="s">
        <v>2482</v>
      </c>
      <c r="F80" s="805" t="s">
        <v>2446</v>
      </c>
    </row>
    <row r="81" spans="1:6" ht="48" x14ac:dyDescent="0.25">
      <c r="A81" s="838" t="s">
        <v>148</v>
      </c>
      <c r="B81" s="834" t="s">
        <v>582</v>
      </c>
      <c r="C81" s="839"/>
      <c r="D81" s="805" t="s">
        <v>2444</v>
      </c>
      <c r="E81" s="805" t="s">
        <v>2483</v>
      </c>
      <c r="F81" s="805" t="s">
        <v>2443</v>
      </c>
    </row>
    <row r="82" spans="1:6" x14ac:dyDescent="0.25">
      <c r="A82" s="840" t="s">
        <v>1325</v>
      </c>
      <c r="B82" s="841" t="s">
        <v>295</v>
      </c>
      <c r="C82" s="839"/>
      <c r="D82" s="805"/>
      <c r="E82" s="805"/>
      <c r="F82" s="805"/>
    </row>
    <row r="83" spans="1:6" ht="36" x14ac:dyDescent="0.25">
      <c r="A83" s="838" t="s">
        <v>153</v>
      </c>
      <c r="B83" s="834" t="s">
        <v>2303</v>
      </c>
      <c r="C83" s="839"/>
      <c r="D83" s="805" t="s">
        <v>2444</v>
      </c>
      <c r="E83" s="805" t="s">
        <v>2334</v>
      </c>
      <c r="F83" s="805" t="s">
        <v>1152</v>
      </c>
    </row>
    <row r="84" spans="1:6" ht="36" x14ac:dyDescent="0.25">
      <c r="A84" s="838" t="s">
        <v>151</v>
      </c>
      <c r="B84" s="834" t="s">
        <v>583</v>
      </c>
      <c r="C84" s="839"/>
      <c r="D84" s="805" t="s">
        <v>2444</v>
      </c>
      <c r="E84" s="805" t="s">
        <v>2335</v>
      </c>
      <c r="F84" s="805" t="s">
        <v>2479</v>
      </c>
    </row>
    <row r="85" spans="1:6" ht="48" x14ac:dyDescent="0.25">
      <c r="A85" s="838" t="s">
        <v>149</v>
      </c>
      <c r="B85" s="834" t="s">
        <v>584</v>
      </c>
      <c r="C85" s="839"/>
      <c r="D85" s="805" t="s">
        <v>2444</v>
      </c>
      <c r="E85" s="805" t="s">
        <v>2482</v>
      </c>
      <c r="F85" s="805" t="s">
        <v>2446</v>
      </c>
    </row>
    <row r="86" spans="1:6" ht="48" x14ac:dyDescent="0.25">
      <c r="A86" s="838" t="s">
        <v>148</v>
      </c>
      <c r="B86" s="834" t="s">
        <v>585</v>
      </c>
      <c r="C86" s="839"/>
      <c r="D86" s="805" t="s">
        <v>2444</v>
      </c>
      <c r="E86" s="805" t="s">
        <v>2483</v>
      </c>
      <c r="F86" s="805" t="s">
        <v>2443</v>
      </c>
    </row>
    <row r="87" spans="1:6" x14ac:dyDescent="0.25">
      <c r="A87" s="840" t="s">
        <v>1326</v>
      </c>
      <c r="B87" s="841" t="s">
        <v>297</v>
      </c>
      <c r="C87" s="839"/>
      <c r="D87" s="805"/>
      <c r="E87" s="805"/>
      <c r="F87" s="805"/>
    </row>
    <row r="88" spans="1:6" ht="36" x14ac:dyDescent="0.25">
      <c r="A88" s="838" t="s">
        <v>153</v>
      </c>
      <c r="B88" s="834" t="s">
        <v>2302</v>
      </c>
      <c r="C88" s="839"/>
      <c r="D88" s="805" t="s">
        <v>2444</v>
      </c>
      <c r="E88" s="805" t="s">
        <v>2334</v>
      </c>
      <c r="F88" s="805" t="s">
        <v>1152</v>
      </c>
    </row>
    <row r="89" spans="1:6" ht="36" x14ac:dyDescent="0.25">
      <c r="A89" s="838" t="s">
        <v>151</v>
      </c>
      <c r="B89" s="834" t="s">
        <v>586</v>
      </c>
      <c r="C89" s="842"/>
      <c r="D89" s="805" t="s">
        <v>2444</v>
      </c>
      <c r="E89" s="805" t="s">
        <v>2335</v>
      </c>
      <c r="F89" s="805" t="s">
        <v>2479</v>
      </c>
    </row>
    <row r="90" spans="1:6" ht="48" x14ac:dyDescent="0.25">
      <c r="A90" s="838" t="s">
        <v>149</v>
      </c>
      <c r="B90" s="834" t="s">
        <v>587</v>
      </c>
      <c r="C90" s="842"/>
      <c r="D90" s="805" t="s">
        <v>2444</v>
      </c>
      <c r="E90" s="805" t="s">
        <v>2482</v>
      </c>
      <c r="F90" s="805" t="s">
        <v>2446</v>
      </c>
    </row>
    <row r="91" spans="1:6" ht="48" x14ac:dyDescent="0.25">
      <c r="A91" s="838" t="s">
        <v>148</v>
      </c>
      <c r="B91" s="834" t="s">
        <v>588</v>
      </c>
      <c r="C91" s="842"/>
      <c r="D91" s="805" t="s">
        <v>2444</v>
      </c>
      <c r="E91" s="805" t="s">
        <v>2483</v>
      </c>
      <c r="F91" s="805" t="s">
        <v>2443</v>
      </c>
    </row>
    <row r="92" spans="1:6" x14ac:dyDescent="0.25">
      <c r="A92" s="840" t="s">
        <v>1327</v>
      </c>
      <c r="B92" s="841" t="s">
        <v>938</v>
      </c>
      <c r="C92" s="839"/>
      <c r="D92" s="805"/>
      <c r="E92" s="805"/>
      <c r="F92" s="805"/>
    </row>
    <row r="93" spans="1:6" x14ac:dyDescent="0.25">
      <c r="A93" s="838" t="s">
        <v>153</v>
      </c>
      <c r="B93" s="834" t="s">
        <v>939</v>
      </c>
      <c r="C93" s="839"/>
      <c r="D93" s="805"/>
      <c r="E93" s="805"/>
      <c r="F93" s="805"/>
    </row>
    <row r="94" spans="1:6" ht="36" x14ac:dyDescent="0.25">
      <c r="A94" s="838" t="s">
        <v>151</v>
      </c>
      <c r="B94" s="834" t="s">
        <v>2301</v>
      </c>
      <c r="C94" s="839"/>
      <c r="D94" s="805" t="s">
        <v>2444</v>
      </c>
      <c r="E94" s="805" t="s">
        <v>2334</v>
      </c>
      <c r="F94" s="805" t="s">
        <v>1152</v>
      </c>
    </row>
    <row r="95" spans="1:6" ht="36" x14ac:dyDescent="0.25">
      <c r="A95" s="838" t="s">
        <v>149</v>
      </c>
      <c r="B95" s="834" t="s">
        <v>936</v>
      </c>
      <c r="C95" s="839"/>
      <c r="D95" s="805" t="s">
        <v>2444</v>
      </c>
      <c r="E95" s="805" t="s">
        <v>2335</v>
      </c>
      <c r="F95" s="805" t="s">
        <v>2479</v>
      </c>
    </row>
    <row r="96" spans="1:6" ht="48" x14ac:dyDescent="0.25">
      <c r="A96" s="838" t="s">
        <v>148</v>
      </c>
      <c r="B96" s="834" t="s">
        <v>2477</v>
      </c>
      <c r="C96" s="839"/>
      <c r="D96" s="805" t="s">
        <v>2444</v>
      </c>
      <c r="E96" s="805" t="s">
        <v>2482</v>
      </c>
      <c r="F96" s="805" t="s">
        <v>2446</v>
      </c>
    </row>
    <row r="97" spans="1:6" ht="65.400000000000006" customHeight="1" x14ac:dyDescent="0.25">
      <c r="A97" s="838" t="s">
        <v>161</v>
      </c>
      <c r="B97" s="834" t="s">
        <v>937</v>
      </c>
      <c r="C97" s="839"/>
      <c r="D97" s="805" t="s">
        <v>2444</v>
      </c>
      <c r="E97" s="805" t="s">
        <v>2483</v>
      </c>
      <c r="F97" s="805" t="s">
        <v>2443</v>
      </c>
    </row>
    <row r="98" spans="1:6" x14ac:dyDescent="0.25">
      <c r="A98" s="840" t="s">
        <v>2065</v>
      </c>
      <c r="B98" s="843" t="s">
        <v>2059</v>
      </c>
      <c r="C98" s="839"/>
      <c r="D98" s="805"/>
      <c r="E98" s="805"/>
      <c r="F98" s="805"/>
    </row>
    <row r="99" spans="1:6" ht="36" x14ac:dyDescent="0.25">
      <c r="A99" s="844" t="s">
        <v>153</v>
      </c>
      <c r="B99" s="845" t="s">
        <v>2377</v>
      </c>
      <c r="C99" s="839"/>
      <c r="D99" s="805" t="s">
        <v>1153</v>
      </c>
      <c r="E99" s="805" t="s">
        <v>2335</v>
      </c>
      <c r="F99" s="805" t="s">
        <v>2478</v>
      </c>
    </row>
    <row r="100" spans="1:6" ht="48" x14ac:dyDescent="0.25">
      <c r="A100" s="844" t="s">
        <v>151</v>
      </c>
      <c r="B100" s="845" t="s">
        <v>2378</v>
      </c>
      <c r="C100" s="805" t="s">
        <v>2379</v>
      </c>
      <c r="D100" s="805" t="s">
        <v>1153</v>
      </c>
      <c r="E100" s="805" t="s">
        <v>2482</v>
      </c>
      <c r="F100" s="805" t="s">
        <v>2446</v>
      </c>
    </row>
    <row r="101" spans="1:6" ht="48" x14ac:dyDescent="0.25">
      <c r="A101" s="844" t="s">
        <v>149</v>
      </c>
      <c r="B101" s="845" t="s">
        <v>2380</v>
      </c>
      <c r="C101" s="839"/>
      <c r="D101" s="805" t="s">
        <v>1153</v>
      </c>
      <c r="E101" s="805" t="s">
        <v>2483</v>
      </c>
      <c r="F101" s="805" t="s">
        <v>2443</v>
      </c>
    </row>
    <row r="102" spans="1:6" ht="24" x14ac:dyDescent="0.25">
      <c r="A102" s="844" t="s">
        <v>148</v>
      </c>
      <c r="B102" s="845" t="s">
        <v>2381</v>
      </c>
      <c r="C102" s="1033" t="s">
        <v>2527</v>
      </c>
      <c r="D102" s="805" t="s">
        <v>1153</v>
      </c>
      <c r="E102" s="805" t="s">
        <v>2469</v>
      </c>
      <c r="F102" s="805" t="s">
        <v>2471</v>
      </c>
    </row>
    <row r="103" spans="1:6" ht="24" x14ac:dyDescent="0.25">
      <c r="A103" s="846" t="s">
        <v>161</v>
      </c>
      <c r="B103" s="847" t="s">
        <v>2382</v>
      </c>
      <c r="C103" s="1033"/>
      <c r="D103" s="805" t="s">
        <v>1153</v>
      </c>
      <c r="E103" s="805" t="s">
        <v>2470</v>
      </c>
      <c r="F103" s="805" t="s">
        <v>2472</v>
      </c>
    </row>
    <row r="104" spans="1:6" ht="24" x14ac:dyDescent="0.25">
      <c r="A104" s="846" t="s">
        <v>159</v>
      </c>
      <c r="B104" s="847" t="s">
        <v>2383</v>
      </c>
      <c r="C104" s="1033"/>
      <c r="D104" s="805" t="s">
        <v>1153</v>
      </c>
      <c r="E104" s="805" t="s">
        <v>2470</v>
      </c>
      <c r="F104" s="805" t="s">
        <v>2472</v>
      </c>
    </row>
    <row r="105" spans="1:6" ht="24" x14ac:dyDescent="0.25">
      <c r="A105" s="848" t="s">
        <v>177</v>
      </c>
      <c r="B105" s="845" t="s">
        <v>2384</v>
      </c>
      <c r="C105" s="1033"/>
      <c r="D105" s="805" t="s">
        <v>1153</v>
      </c>
      <c r="E105" s="805" t="s">
        <v>2474</v>
      </c>
      <c r="F105" s="805" t="s">
        <v>2473</v>
      </c>
    </row>
    <row r="106" spans="1:6" ht="24" x14ac:dyDescent="0.25">
      <c r="A106" s="848" t="s">
        <v>167</v>
      </c>
      <c r="B106" s="845" t="s">
        <v>2385</v>
      </c>
      <c r="C106" s="1033"/>
      <c r="D106" s="805" t="s">
        <v>1153</v>
      </c>
      <c r="E106" s="805" t="s">
        <v>2470</v>
      </c>
      <c r="F106" s="805" t="s">
        <v>2472</v>
      </c>
    </row>
    <row r="107" spans="1:6" ht="24" x14ac:dyDescent="0.25">
      <c r="A107" s="848" t="s">
        <v>286</v>
      </c>
      <c r="B107" s="845" t="s">
        <v>2386</v>
      </c>
      <c r="C107" s="1033"/>
      <c r="D107" s="805" t="s">
        <v>1153</v>
      </c>
      <c r="E107" s="805" t="s">
        <v>2470</v>
      </c>
      <c r="F107" s="805" t="s">
        <v>2472</v>
      </c>
    </row>
    <row r="108" spans="1:6" ht="96" x14ac:dyDescent="0.25">
      <c r="A108" s="848" t="s">
        <v>287</v>
      </c>
      <c r="B108" s="845" t="s">
        <v>2389</v>
      </c>
      <c r="C108" s="805" t="s">
        <v>2387</v>
      </c>
      <c r="D108" s="805" t="s">
        <v>1153</v>
      </c>
      <c r="E108" s="805" t="s">
        <v>2474</v>
      </c>
      <c r="F108" s="805" t="s">
        <v>2473</v>
      </c>
    </row>
    <row r="109" spans="1:6" ht="96" x14ac:dyDescent="0.25">
      <c r="A109" s="848" t="s">
        <v>288</v>
      </c>
      <c r="B109" s="845" t="s">
        <v>2388</v>
      </c>
      <c r="C109" s="805" t="s">
        <v>2387</v>
      </c>
      <c r="D109" s="805" t="s">
        <v>1153</v>
      </c>
      <c r="E109" s="805" t="s">
        <v>2476</v>
      </c>
      <c r="F109" s="805" t="s">
        <v>2471</v>
      </c>
    </row>
    <row r="110" spans="1:6" ht="24" x14ac:dyDescent="0.25">
      <c r="A110" s="849" t="s">
        <v>289</v>
      </c>
      <c r="B110" s="845" t="s">
        <v>2390</v>
      </c>
      <c r="C110" s="839"/>
      <c r="D110" s="805" t="s">
        <v>1153</v>
      </c>
      <c r="E110" s="805" t="s">
        <v>2475</v>
      </c>
      <c r="F110" s="805" t="s">
        <v>2472</v>
      </c>
    </row>
    <row r="111" spans="1:6" x14ac:dyDescent="0.25">
      <c r="A111" s="838"/>
      <c r="B111" s="834"/>
      <c r="C111" s="839"/>
      <c r="D111" s="817"/>
      <c r="E111" s="805"/>
      <c r="F111" s="805"/>
    </row>
    <row r="112" spans="1:6" x14ac:dyDescent="0.25">
      <c r="A112" s="840" t="s">
        <v>344</v>
      </c>
      <c r="B112" s="841" t="s">
        <v>321</v>
      </c>
      <c r="C112" s="839"/>
      <c r="D112" s="805"/>
      <c r="E112" s="805"/>
      <c r="F112" s="805"/>
    </row>
    <row r="113" spans="1:6" x14ac:dyDescent="0.25">
      <c r="A113" s="840" t="s">
        <v>142</v>
      </c>
      <c r="B113" s="841" t="s">
        <v>257</v>
      </c>
      <c r="C113" s="839"/>
      <c r="D113" s="805"/>
      <c r="E113" s="805"/>
      <c r="F113" s="805"/>
    </row>
    <row r="114" spans="1:6" ht="48" x14ac:dyDescent="0.25">
      <c r="A114" s="838" t="s">
        <v>153</v>
      </c>
      <c r="B114" s="834" t="s">
        <v>2300</v>
      </c>
      <c r="C114" s="839"/>
      <c r="D114" s="805" t="s">
        <v>1153</v>
      </c>
      <c r="E114" s="805" t="s">
        <v>2482</v>
      </c>
      <c r="F114" s="805" t="s">
        <v>2446</v>
      </c>
    </row>
    <row r="115" spans="1:6" ht="62.4" customHeight="1" x14ac:dyDescent="0.25">
      <c r="A115" s="838" t="s">
        <v>151</v>
      </c>
      <c r="B115" s="834" t="s">
        <v>2299</v>
      </c>
      <c r="C115" s="839"/>
      <c r="D115" s="805" t="s">
        <v>1153</v>
      </c>
      <c r="E115" s="805" t="s">
        <v>2483</v>
      </c>
      <c r="F115" s="805" t="s">
        <v>2443</v>
      </c>
    </row>
    <row r="116" spans="1:6" ht="24" x14ac:dyDescent="0.25">
      <c r="A116" s="838" t="s">
        <v>149</v>
      </c>
      <c r="B116" s="834" t="s">
        <v>589</v>
      </c>
      <c r="C116" s="839"/>
      <c r="D116" s="805"/>
      <c r="E116" s="805" t="s">
        <v>2486</v>
      </c>
      <c r="F116" s="805"/>
    </row>
    <row r="117" spans="1:6" ht="24" x14ac:dyDescent="0.25">
      <c r="A117" s="838" t="s">
        <v>148</v>
      </c>
      <c r="B117" s="834" t="s">
        <v>573</v>
      </c>
      <c r="C117" s="839"/>
      <c r="D117" s="805"/>
      <c r="E117" s="805" t="s">
        <v>2481</v>
      </c>
      <c r="F117" s="805" t="s">
        <v>2472</v>
      </c>
    </row>
    <row r="118" spans="1:6" x14ac:dyDescent="0.25">
      <c r="A118" s="840" t="s">
        <v>141</v>
      </c>
      <c r="B118" s="841" t="s">
        <v>369</v>
      </c>
      <c r="C118" s="839"/>
      <c r="D118" s="805"/>
      <c r="E118" s="805"/>
      <c r="F118" s="805"/>
    </row>
    <row r="119" spans="1:6" ht="40.799999999999997" x14ac:dyDescent="0.25">
      <c r="A119" s="915" t="s">
        <v>2298</v>
      </c>
      <c r="B119" s="841" t="s">
        <v>2297</v>
      </c>
      <c r="C119" s="839"/>
      <c r="D119" s="805"/>
      <c r="E119" s="805"/>
      <c r="F119" s="805"/>
    </row>
    <row r="120" spans="1:6" ht="24" x14ac:dyDescent="0.25">
      <c r="A120" s="850" t="s">
        <v>153</v>
      </c>
      <c r="B120" s="851" t="s">
        <v>2296</v>
      </c>
      <c r="C120" s="839"/>
      <c r="D120" s="805" t="s">
        <v>1163</v>
      </c>
      <c r="E120" s="805" t="s">
        <v>2487</v>
      </c>
      <c r="F120" s="805" t="s">
        <v>2488</v>
      </c>
    </row>
    <row r="121" spans="1:6" ht="36" x14ac:dyDescent="0.25">
      <c r="A121" s="850" t="s">
        <v>151</v>
      </c>
      <c r="B121" s="851" t="s">
        <v>2295</v>
      </c>
      <c r="C121" s="839"/>
      <c r="D121" s="805" t="s">
        <v>1153</v>
      </c>
      <c r="E121" s="805" t="s">
        <v>2335</v>
      </c>
      <c r="F121" s="805" t="s">
        <v>2478</v>
      </c>
    </row>
    <row r="122" spans="1:6" x14ac:dyDescent="0.25">
      <c r="A122" s="850" t="s">
        <v>149</v>
      </c>
      <c r="B122" s="851" t="s">
        <v>2294</v>
      </c>
      <c r="C122" s="839"/>
      <c r="D122" s="805"/>
      <c r="E122" s="805" t="s">
        <v>2489</v>
      </c>
      <c r="F122" s="805" t="s">
        <v>2424</v>
      </c>
    </row>
    <row r="123" spans="1:6" ht="36" x14ac:dyDescent="0.25">
      <c r="A123" s="850" t="s">
        <v>148</v>
      </c>
      <c r="B123" s="851" t="s">
        <v>2491</v>
      </c>
      <c r="C123" s="839"/>
      <c r="D123" s="805" t="s">
        <v>1153</v>
      </c>
      <c r="E123" s="805" t="s">
        <v>2490</v>
      </c>
      <c r="F123" s="805" t="s">
        <v>2438</v>
      </c>
    </row>
    <row r="124" spans="1:6" x14ac:dyDescent="0.25">
      <c r="A124" s="850" t="s">
        <v>161</v>
      </c>
      <c r="B124" s="851" t="s">
        <v>2293</v>
      </c>
      <c r="C124" s="839"/>
      <c r="D124" s="805" t="s">
        <v>1163</v>
      </c>
      <c r="E124" s="805" t="s">
        <v>2487</v>
      </c>
      <c r="F124" s="805" t="s">
        <v>2488</v>
      </c>
    </row>
    <row r="125" spans="1:6" ht="29.4" customHeight="1" x14ac:dyDescent="0.25">
      <c r="A125" s="850" t="s">
        <v>159</v>
      </c>
      <c r="B125" s="851" t="s">
        <v>2292</v>
      </c>
      <c r="C125" s="839"/>
      <c r="D125" s="805"/>
      <c r="E125" s="805" t="s">
        <v>2492</v>
      </c>
      <c r="F125" s="805"/>
    </row>
    <row r="126" spans="1:6" x14ac:dyDescent="0.25">
      <c r="A126" s="852" t="s">
        <v>177</v>
      </c>
      <c r="B126" s="851" t="s">
        <v>2291</v>
      </c>
      <c r="C126" s="839"/>
      <c r="D126" s="805"/>
      <c r="E126" s="805" t="s">
        <v>2487</v>
      </c>
      <c r="F126" s="805" t="s">
        <v>2488</v>
      </c>
    </row>
    <row r="127" spans="1:6" x14ac:dyDescent="0.25">
      <c r="A127" s="850" t="s">
        <v>167</v>
      </c>
      <c r="B127" s="851" t="s">
        <v>2290</v>
      </c>
      <c r="C127" s="839"/>
      <c r="D127" s="805"/>
      <c r="E127" s="805" t="s">
        <v>2487</v>
      </c>
      <c r="F127" s="805" t="s">
        <v>2488</v>
      </c>
    </row>
    <row r="128" spans="1:6" x14ac:dyDescent="0.25">
      <c r="A128" s="850" t="s">
        <v>286</v>
      </c>
      <c r="B128" s="851" t="s">
        <v>2289</v>
      </c>
      <c r="C128" s="839"/>
      <c r="D128" s="805"/>
      <c r="E128" s="805" t="s">
        <v>2487</v>
      </c>
      <c r="F128" s="805" t="s">
        <v>2488</v>
      </c>
    </row>
    <row r="129" spans="1:6" x14ac:dyDescent="0.25">
      <c r="A129" s="850" t="s">
        <v>287</v>
      </c>
      <c r="B129" s="851" t="s">
        <v>2288</v>
      </c>
      <c r="C129" s="839"/>
      <c r="D129" s="805"/>
      <c r="E129" s="805" t="s">
        <v>2487</v>
      </c>
      <c r="F129" s="805" t="s">
        <v>2488</v>
      </c>
    </row>
    <row r="130" spans="1:6" ht="24" x14ac:dyDescent="0.25">
      <c r="A130" s="850" t="s">
        <v>288</v>
      </c>
      <c r="B130" s="851" t="s">
        <v>2287</v>
      </c>
      <c r="C130" s="839"/>
      <c r="D130" s="805"/>
      <c r="E130" s="805" t="s">
        <v>2492</v>
      </c>
      <c r="F130" s="805"/>
    </row>
    <row r="131" spans="1:6" ht="24" x14ac:dyDescent="0.25">
      <c r="A131" s="852" t="s">
        <v>289</v>
      </c>
      <c r="B131" s="851" t="s">
        <v>2286</v>
      </c>
      <c r="C131" s="839"/>
      <c r="D131" s="805"/>
      <c r="E131" s="805" t="s">
        <v>2493</v>
      </c>
      <c r="F131" s="805"/>
    </row>
    <row r="132" spans="1:6" ht="24" x14ac:dyDescent="0.25">
      <c r="A132" s="852" t="s">
        <v>347</v>
      </c>
      <c r="B132" s="851" t="s">
        <v>2285</v>
      </c>
      <c r="C132" s="839"/>
      <c r="D132" s="805"/>
      <c r="E132" s="805" t="s">
        <v>2487</v>
      </c>
      <c r="F132" s="805" t="s">
        <v>2488</v>
      </c>
    </row>
    <row r="133" spans="1:6" ht="24" x14ac:dyDescent="0.25">
      <c r="A133" s="852" t="s">
        <v>409</v>
      </c>
      <c r="B133" s="851" t="s">
        <v>2284</v>
      </c>
      <c r="C133" s="805"/>
      <c r="D133" s="805"/>
      <c r="E133" s="805" t="s">
        <v>2492</v>
      </c>
      <c r="F133" s="805"/>
    </row>
    <row r="134" spans="1:6" ht="24" x14ac:dyDescent="0.25">
      <c r="A134" s="852" t="s">
        <v>817</v>
      </c>
      <c r="B134" s="851" t="s">
        <v>2283</v>
      </c>
      <c r="C134" s="805"/>
      <c r="D134" s="805"/>
      <c r="E134" s="805" t="s">
        <v>2492</v>
      </c>
      <c r="F134" s="805"/>
    </row>
    <row r="135" spans="1:6" ht="24" x14ac:dyDescent="0.25">
      <c r="A135" s="852" t="s">
        <v>1502</v>
      </c>
      <c r="B135" s="851" t="s">
        <v>2282</v>
      </c>
      <c r="C135" s="839"/>
      <c r="D135" s="805"/>
      <c r="E135" s="805" t="s">
        <v>2493</v>
      </c>
      <c r="F135" s="805"/>
    </row>
    <row r="136" spans="1:6" x14ac:dyDescent="0.25">
      <c r="A136" s="840" t="s">
        <v>140</v>
      </c>
      <c r="B136" s="841" t="s">
        <v>298</v>
      </c>
      <c r="C136" s="839"/>
      <c r="D136" s="805"/>
      <c r="E136" s="805"/>
      <c r="F136" s="805"/>
    </row>
    <row r="137" spans="1:6" ht="24" x14ac:dyDescent="0.25">
      <c r="A137" s="838" t="s">
        <v>31</v>
      </c>
      <c r="B137" s="834" t="s">
        <v>592</v>
      </c>
      <c r="C137" s="839"/>
      <c r="D137" s="805"/>
      <c r="E137" s="805" t="s">
        <v>2487</v>
      </c>
      <c r="F137" s="805" t="s">
        <v>2488</v>
      </c>
    </row>
    <row r="138" spans="1:6" ht="36" x14ac:dyDescent="0.25">
      <c r="A138" s="838" t="s">
        <v>29</v>
      </c>
      <c r="B138" s="834" t="s">
        <v>2356</v>
      </c>
      <c r="C138" s="839"/>
      <c r="D138" s="805"/>
      <c r="E138" s="805" t="s">
        <v>2335</v>
      </c>
      <c r="F138" s="805" t="s">
        <v>2478</v>
      </c>
    </row>
    <row r="139" spans="1:6" ht="24" x14ac:dyDescent="0.25">
      <c r="A139" s="838" t="s">
        <v>27</v>
      </c>
      <c r="B139" s="853" t="s">
        <v>593</v>
      </c>
      <c r="C139" s="839"/>
      <c r="D139" s="805"/>
      <c r="E139" s="805"/>
      <c r="F139" s="805"/>
    </row>
    <row r="140" spans="1:6" ht="48" x14ac:dyDescent="0.25">
      <c r="A140" s="838" t="s">
        <v>25</v>
      </c>
      <c r="B140" s="854" t="s">
        <v>940</v>
      </c>
      <c r="C140" s="839"/>
      <c r="D140" s="805"/>
      <c r="E140" s="805" t="s">
        <v>2483</v>
      </c>
      <c r="F140" s="805" t="s">
        <v>2443</v>
      </c>
    </row>
    <row r="141" spans="1:6" ht="48" x14ac:dyDescent="0.25">
      <c r="A141" s="838" t="s">
        <v>23</v>
      </c>
      <c r="B141" s="854" t="s">
        <v>941</v>
      </c>
      <c r="C141" s="839"/>
      <c r="D141" s="805"/>
      <c r="E141" s="805" t="s">
        <v>2482</v>
      </c>
      <c r="F141" s="805" t="s">
        <v>2446</v>
      </c>
    </row>
    <row r="142" spans="1:6" ht="24" x14ac:dyDescent="0.25">
      <c r="A142" s="838" t="s">
        <v>20</v>
      </c>
      <c r="B142" s="834" t="s">
        <v>942</v>
      </c>
      <c r="C142" s="805" t="s">
        <v>1156</v>
      </c>
      <c r="D142" s="805" t="s">
        <v>1157</v>
      </c>
      <c r="E142" s="805" t="s">
        <v>1158</v>
      </c>
      <c r="F142" s="805"/>
    </row>
    <row r="143" spans="1:6" ht="24" x14ac:dyDescent="0.25">
      <c r="A143" s="838" t="s">
        <v>18</v>
      </c>
      <c r="B143" s="834" t="s">
        <v>943</v>
      </c>
      <c r="C143" s="805" t="s">
        <v>1156</v>
      </c>
      <c r="D143" s="805" t="s">
        <v>1157</v>
      </c>
      <c r="E143" s="805" t="s">
        <v>1158</v>
      </c>
      <c r="F143" s="805"/>
    </row>
    <row r="144" spans="1:6" ht="24" x14ac:dyDescent="0.25">
      <c r="A144" s="838" t="s">
        <v>167</v>
      </c>
      <c r="B144" s="834" t="s">
        <v>590</v>
      </c>
      <c r="C144" s="839"/>
      <c r="D144" s="805"/>
      <c r="E144" s="805" t="s">
        <v>1158</v>
      </c>
      <c r="F144" s="805"/>
    </row>
    <row r="145" spans="1:6" ht="24" x14ac:dyDescent="0.25">
      <c r="A145" s="838" t="s">
        <v>286</v>
      </c>
      <c r="B145" s="834" t="s">
        <v>591</v>
      </c>
      <c r="C145" s="839"/>
      <c r="D145" s="805"/>
      <c r="E145" s="805" t="s">
        <v>1158</v>
      </c>
      <c r="F145" s="805"/>
    </row>
    <row r="146" spans="1:6" x14ac:dyDescent="0.25">
      <c r="A146" s="840" t="s">
        <v>340</v>
      </c>
      <c r="B146" s="855" t="s">
        <v>346</v>
      </c>
      <c r="C146" s="839"/>
      <c r="D146" s="805"/>
      <c r="E146" s="805"/>
      <c r="F146" s="805"/>
    </row>
    <row r="147" spans="1:6" x14ac:dyDescent="0.25">
      <c r="A147" s="838" t="s">
        <v>399</v>
      </c>
      <c r="B147" s="841" t="s">
        <v>233</v>
      </c>
      <c r="C147" s="839"/>
      <c r="D147" s="805"/>
      <c r="E147" s="805"/>
      <c r="F147" s="805"/>
    </row>
    <row r="148" spans="1:6" ht="36" x14ac:dyDescent="0.25">
      <c r="A148" s="838" t="s">
        <v>31</v>
      </c>
      <c r="B148" s="834" t="s">
        <v>944</v>
      </c>
      <c r="C148" s="839"/>
      <c r="D148" s="805" t="s">
        <v>2444</v>
      </c>
      <c r="E148" s="805" t="s">
        <v>2334</v>
      </c>
      <c r="F148" s="805" t="s">
        <v>1152</v>
      </c>
    </row>
    <row r="149" spans="1:6" ht="36" x14ac:dyDescent="0.25">
      <c r="A149" s="838" t="s">
        <v>29</v>
      </c>
      <c r="B149" s="834" t="s">
        <v>594</v>
      </c>
      <c r="C149" s="839"/>
      <c r="D149" s="805" t="s">
        <v>2444</v>
      </c>
      <c r="E149" s="805" t="s">
        <v>2335</v>
      </c>
      <c r="F149" s="805" t="s">
        <v>2480</v>
      </c>
    </row>
    <row r="150" spans="1:6" ht="48" x14ac:dyDescent="0.25">
      <c r="A150" s="838" t="s">
        <v>27</v>
      </c>
      <c r="B150" s="834" t="s">
        <v>2281</v>
      </c>
      <c r="C150" s="839"/>
      <c r="D150" s="805" t="s">
        <v>2444</v>
      </c>
      <c r="E150" s="805" t="s">
        <v>2482</v>
      </c>
      <c r="F150" s="805" t="s">
        <v>2446</v>
      </c>
    </row>
    <row r="151" spans="1:6" ht="48" x14ac:dyDescent="0.25">
      <c r="A151" s="838" t="s">
        <v>25</v>
      </c>
      <c r="B151" s="834" t="s">
        <v>2280</v>
      </c>
      <c r="C151" s="839"/>
      <c r="D151" s="805" t="s">
        <v>2444</v>
      </c>
      <c r="E151" s="805" t="s">
        <v>2483</v>
      </c>
      <c r="F151" s="805" t="s">
        <v>2443</v>
      </c>
    </row>
    <row r="152" spans="1:6" x14ac:dyDescent="0.25">
      <c r="A152" s="838" t="s">
        <v>400</v>
      </c>
      <c r="B152" s="841" t="s">
        <v>237</v>
      </c>
      <c r="C152" s="839"/>
      <c r="D152" s="805"/>
      <c r="E152" s="805"/>
      <c r="F152" s="805"/>
    </row>
    <row r="153" spans="1:6" ht="36" x14ac:dyDescent="0.25">
      <c r="A153" s="838" t="s">
        <v>31</v>
      </c>
      <c r="B153" s="834" t="s">
        <v>945</v>
      </c>
      <c r="C153" s="839"/>
      <c r="D153" s="805" t="s">
        <v>2444</v>
      </c>
      <c r="E153" s="805" t="s">
        <v>2334</v>
      </c>
      <c r="F153" s="805" t="s">
        <v>1152</v>
      </c>
    </row>
    <row r="154" spans="1:6" ht="36" x14ac:dyDescent="0.25">
      <c r="A154" s="838" t="s">
        <v>29</v>
      </c>
      <c r="B154" s="834" t="s">
        <v>595</v>
      </c>
      <c r="C154" s="839"/>
      <c r="D154" s="805" t="s">
        <v>2444</v>
      </c>
      <c r="E154" s="805" t="s">
        <v>2335</v>
      </c>
      <c r="F154" s="805" t="s">
        <v>2480</v>
      </c>
    </row>
    <row r="155" spans="1:6" ht="48" x14ac:dyDescent="0.25">
      <c r="A155" s="838" t="s">
        <v>27</v>
      </c>
      <c r="B155" s="834" t="s">
        <v>2279</v>
      </c>
      <c r="C155" s="839"/>
      <c r="D155" s="805" t="s">
        <v>2444</v>
      </c>
      <c r="E155" s="805" t="s">
        <v>2482</v>
      </c>
      <c r="F155" s="805" t="s">
        <v>2446</v>
      </c>
    </row>
    <row r="156" spans="1:6" ht="48" x14ac:dyDescent="0.25">
      <c r="A156" s="838" t="s">
        <v>25</v>
      </c>
      <c r="B156" s="834" t="s">
        <v>2278</v>
      </c>
      <c r="C156" s="839"/>
      <c r="D156" s="805" t="s">
        <v>2444</v>
      </c>
      <c r="E156" s="805" t="s">
        <v>2483</v>
      </c>
      <c r="F156" s="805" t="s">
        <v>2443</v>
      </c>
    </row>
    <row r="157" spans="1:6" x14ac:dyDescent="0.25">
      <c r="A157" s="838" t="s">
        <v>401</v>
      </c>
      <c r="B157" s="841" t="s">
        <v>240</v>
      </c>
      <c r="C157" s="839"/>
      <c r="D157" s="805"/>
      <c r="E157" s="805"/>
      <c r="F157" s="805"/>
    </row>
    <row r="158" spans="1:6" ht="36" x14ac:dyDescent="0.25">
      <c r="A158" s="838" t="s">
        <v>31</v>
      </c>
      <c r="B158" s="834" t="s">
        <v>946</v>
      </c>
      <c r="C158" s="839"/>
      <c r="D158" s="805" t="s">
        <v>2444</v>
      </c>
      <c r="E158" s="805" t="s">
        <v>2334</v>
      </c>
      <c r="F158" s="805" t="s">
        <v>1152</v>
      </c>
    </row>
    <row r="159" spans="1:6" ht="36" x14ac:dyDescent="0.25">
      <c r="A159" s="838" t="s">
        <v>29</v>
      </c>
      <c r="B159" s="834" t="s">
        <v>596</v>
      </c>
      <c r="C159" s="839"/>
      <c r="D159" s="805" t="s">
        <v>2444</v>
      </c>
      <c r="E159" s="805" t="s">
        <v>2335</v>
      </c>
      <c r="F159" s="805" t="s">
        <v>2480</v>
      </c>
    </row>
    <row r="160" spans="1:6" ht="48" x14ac:dyDescent="0.25">
      <c r="A160" s="838" t="s">
        <v>27</v>
      </c>
      <c r="B160" s="834" t="s">
        <v>2277</v>
      </c>
      <c r="C160" s="839"/>
      <c r="D160" s="805" t="s">
        <v>2444</v>
      </c>
      <c r="E160" s="805" t="s">
        <v>2482</v>
      </c>
      <c r="F160" s="805" t="s">
        <v>2446</v>
      </c>
    </row>
    <row r="161" spans="1:6" ht="48" x14ac:dyDescent="0.25">
      <c r="A161" s="838" t="s">
        <v>25</v>
      </c>
      <c r="B161" s="834" t="s">
        <v>2276</v>
      </c>
      <c r="C161" s="839"/>
      <c r="D161" s="805" t="s">
        <v>2444</v>
      </c>
      <c r="E161" s="805" t="s">
        <v>2483</v>
      </c>
      <c r="F161" s="805" t="s">
        <v>2443</v>
      </c>
    </row>
    <row r="162" spans="1:6" x14ac:dyDescent="0.25">
      <c r="A162" s="838" t="s">
        <v>402</v>
      </c>
      <c r="B162" s="841" t="s">
        <v>243</v>
      </c>
      <c r="C162" s="839"/>
      <c r="D162" s="805"/>
      <c r="E162" s="805"/>
      <c r="F162" s="805"/>
    </row>
    <row r="163" spans="1:6" ht="36" x14ac:dyDescent="0.25">
      <c r="A163" s="838" t="s">
        <v>31</v>
      </c>
      <c r="B163" s="834" t="s">
        <v>947</v>
      </c>
      <c r="C163" s="839"/>
      <c r="D163" s="805" t="s">
        <v>2444</v>
      </c>
      <c r="E163" s="805" t="s">
        <v>2334</v>
      </c>
      <c r="F163" s="805" t="s">
        <v>1152</v>
      </c>
    </row>
    <row r="164" spans="1:6" ht="36" x14ac:dyDescent="0.25">
      <c r="A164" s="838" t="s">
        <v>29</v>
      </c>
      <c r="B164" s="834" t="s">
        <v>597</v>
      </c>
      <c r="C164" s="839"/>
      <c r="D164" s="805" t="s">
        <v>2444</v>
      </c>
      <c r="E164" s="805" t="s">
        <v>2335</v>
      </c>
      <c r="F164" s="805" t="s">
        <v>2480</v>
      </c>
    </row>
    <row r="165" spans="1:6" ht="48" x14ac:dyDescent="0.25">
      <c r="A165" s="838" t="s">
        <v>27</v>
      </c>
      <c r="B165" s="834" t="s">
        <v>2275</v>
      </c>
      <c r="C165" s="839"/>
      <c r="D165" s="805" t="s">
        <v>2444</v>
      </c>
      <c r="E165" s="805" t="s">
        <v>2482</v>
      </c>
      <c r="F165" s="805" t="s">
        <v>2446</v>
      </c>
    </row>
    <row r="166" spans="1:6" ht="48" x14ac:dyDescent="0.25">
      <c r="A166" s="838" t="s">
        <v>25</v>
      </c>
      <c r="B166" s="834" t="s">
        <v>2274</v>
      </c>
      <c r="C166" s="839"/>
      <c r="D166" s="805" t="s">
        <v>2444</v>
      </c>
      <c r="E166" s="805" t="s">
        <v>2483</v>
      </c>
      <c r="F166" s="805" t="s">
        <v>2443</v>
      </c>
    </row>
    <row r="167" spans="1:6" x14ac:dyDescent="0.25">
      <c r="A167" s="838" t="s">
        <v>403</v>
      </c>
      <c r="B167" s="841" t="s">
        <v>246</v>
      </c>
      <c r="C167" s="839"/>
      <c r="D167" s="805"/>
      <c r="E167" s="805"/>
      <c r="F167" s="805"/>
    </row>
    <row r="168" spans="1:6" ht="36" x14ac:dyDescent="0.25">
      <c r="A168" s="838" t="s">
        <v>31</v>
      </c>
      <c r="B168" s="834" t="s">
        <v>948</v>
      </c>
      <c r="C168" s="839"/>
      <c r="D168" s="805" t="s">
        <v>2444</v>
      </c>
      <c r="E168" s="805" t="s">
        <v>2334</v>
      </c>
      <c r="F168" s="805" t="s">
        <v>1152</v>
      </c>
    </row>
    <row r="169" spans="1:6" ht="36" x14ac:dyDescent="0.25">
      <c r="A169" s="838" t="s">
        <v>29</v>
      </c>
      <c r="B169" s="834" t="s">
        <v>598</v>
      </c>
      <c r="C169" s="839"/>
      <c r="D169" s="805" t="s">
        <v>2444</v>
      </c>
      <c r="E169" s="805" t="s">
        <v>2335</v>
      </c>
      <c r="F169" s="805" t="s">
        <v>2480</v>
      </c>
    </row>
    <row r="170" spans="1:6" ht="48" x14ac:dyDescent="0.25">
      <c r="A170" s="838" t="s">
        <v>27</v>
      </c>
      <c r="B170" s="834" t="s">
        <v>2273</v>
      </c>
      <c r="C170" s="839"/>
      <c r="D170" s="805" t="s">
        <v>2444</v>
      </c>
      <c r="E170" s="805" t="s">
        <v>2482</v>
      </c>
      <c r="F170" s="805" t="s">
        <v>2446</v>
      </c>
    </row>
    <row r="171" spans="1:6" ht="48" x14ac:dyDescent="0.25">
      <c r="A171" s="838" t="s">
        <v>25</v>
      </c>
      <c r="B171" s="834" t="s">
        <v>2272</v>
      </c>
      <c r="C171" s="839"/>
      <c r="D171" s="805" t="s">
        <v>2444</v>
      </c>
      <c r="E171" s="805" t="s">
        <v>2483</v>
      </c>
      <c r="F171" s="805" t="s">
        <v>2443</v>
      </c>
    </row>
    <row r="172" spans="1:6" x14ac:dyDescent="0.25">
      <c r="A172" s="838" t="s">
        <v>404</v>
      </c>
      <c r="B172" s="841" t="s">
        <v>249</v>
      </c>
      <c r="C172" s="839"/>
      <c r="D172" s="805"/>
      <c r="E172" s="805"/>
      <c r="F172" s="805"/>
    </row>
    <row r="173" spans="1:6" ht="36" x14ac:dyDescent="0.25">
      <c r="A173" s="838" t="s">
        <v>31</v>
      </c>
      <c r="B173" s="834" t="s">
        <v>949</v>
      </c>
      <c r="C173" s="839"/>
      <c r="D173" s="805" t="s">
        <v>2444</v>
      </c>
      <c r="E173" s="805" t="s">
        <v>2334</v>
      </c>
      <c r="F173" s="805" t="s">
        <v>1152</v>
      </c>
    </row>
    <row r="174" spans="1:6" ht="36" x14ac:dyDescent="0.25">
      <c r="A174" s="838" t="s">
        <v>29</v>
      </c>
      <c r="B174" s="834" t="s">
        <v>599</v>
      </c>
      <c r="C174" s="839"/>
      <c r="D174" s="805" t="s">
        <v>2444</v>
      </c>
      <c r="E174" s="805" t="s">
        <v>2335</v>
      </c>
      <c r="F174" s="805" t="s">
        <v>2480</v>
      </c>
    </row>
    <row r="175" spans="1:6" ht="48" x14ac:dyDescent="0.25">
      <c r="A175" s="838" t="s">
        <v>27</v>
      </c>
      <c r="B175" s="834" t="s">
        <v>2271</v>
      </c>
      <c r="C175" s="839"/>
      <c r="D175" s="805" t="s">
        <v>2444</v>
      </c>
      <c r="E175" s="805" t="s">
        <v>2482</v>
      </c>
      <c r="F175" s="805" t="s">
        <v>2446</v>
      </c>
    </row>
    <row r="176" spans="1:6" ht="48" x14ac:dyDescent="0.25">
      <c r="A176" s="838" t="s">
        <v>25</v>
      </c>
      <c r="B176" s="834" t="s">
        <v>2270</v>
      </c>
      <c r="C176" s="839"/>
      <c r="D176" s="805" t="s">
        <v>2444</v>
      </c>
      <c r="E176" s="805" t="s">
        <v>2483</v>
      </c>
      <c r="F176" s="805" t="s">
        <v>2443</v>
      </c>
    </row>
    <row r="177" spans="1:6" x14ac:dyDescent="0.25">
      <c r="A177" s="838" t="s">
        <v>405</v>
      </c>
      <c r="B177" s="841" t="s">
        <v>250</v>
      </c>
      <c r="C177" s="839"/>
      <c r="D177" s="805"/>
      <c r="E177" s="805"/>
      <c r="F177" s="805"/>
    </row>
    <row r="178" spans="1:6" x14ac:dyDescent="0.25">
      <c r="A178" s="838" t="s">
        <v>31</v>
      </c>
      <c r="B178" s="834" t="s">
        <v>939</v>
      </c>
      <c r="C178" s="839"/>
      <c r="D178" s="805"/>
      <c r="E178" s="805"/>
      <c r="F178" s="805"/>
    </row>
    <row r="179" spans="1:6" ht="36" x14ac:dyDescent="0.25">
      <c r="A179" s="838" t="s">
        <v>29</v>
      </c>
      <c r="B179" s="834" t="s">
        <v>950</v>
      </c>
      <c r="C179" s="839"/>
      <c r="D179" s="805" t="s">
        <v>2444</v>
      </c>
      <c r="E179" s="805" t="s">
        <v>2334</v>
      </c>
      <c r="F179" s="805" t="s">
        <v>1152</v>
      </c>
    </row>
    <row r="180" spans="1:6" ht="36" x14ac:dyDescent="0.25">
      <c r="A180" s="838" t="s">
        <v>27</v>
      </c>
      <c r="B180" s="834" t="s">
        <v>600</v>
      </c>
      <c r="C180" s="839"/>
      <c r="D180" s="805" t="s">
        <v>2444</v>
      </c>
      <c r="E180" s="805" t="s">
        <v>2335</v>
      </c>
      <c r="F180" s="805" t="s">
        <v>2480</v>
      </c>
    </row>
    <row r="181" spans="1:6" ht="48" x14ac:dyDescent="0.25">
      <c r="A181" s="838" t="s">
        <v>25</v>
      </c>
      <c r="B181" s="834" t="s">
        <v>2269</v>
      </c>
      <c r="C181" s="839"/>
      <c r="D181" s="805" t="s">
        <v>2444</v>
      </c>
      <c r="E181" s="805" t="s">
        <v>2482</v>
      </c>
      <c r="F181" s="805" t="s">
        <v>2446</v>
      </c>
    </row>
    <row r="182" spans="1:6" ht="48" x14ac:dyDescent="0.25">
      <c r="A182" s="838" t="s">
        <v>23</v>
      </c>
      <c r="B182" s="834" t="s">
        <v>2268</v>
      </c>
      <c r="C182" s="839"/>
      <c r="D182" s="805" t="s">
        <v>2444</v>
      </c>
      <c r="E182" s="805" t="s">
        <v>2483</v>
      </c>
      <c r="F182" s="805" t="s">
        <v>2443</v>
      </c>
    </row>
    <row r="183" spans="1:6" x14ac:dyDescent="0.25">
      <c r="A183" s="838" t="s">
        <v>1505</v>
      </c>
      <c r="B183" s="834" t="s">
        <v>1504</v>
      </c>
      <c r="C183" s="839"/>
      <c r="D183" s="805"/>
      <c r="E183" s="805"/>
      <c r="F183" s="805"/>
    </row>
    <row r="184" spans="1:6" x14ac:dyDescent="0.25">
      <c r="A184" s="856" t="s">
        <v>31</v>
      </c>
      <c r="B184" s="834" t="s">
        <v>2357</v>
      </c>
      <c r="C184" s="839"/>
      <c r="D184" s="805"/>
      <c r="E184" s="805"/>
      <c r="F184" s="805"/>
    </row>
    <row r="185" spans="1:6" x14ac:dyDescent="0.25">
      <c r="A185" s="856" t="s">
        <v>29</v>
      </c>
      <c r="B185" s="834" t="s">
        <v>2358</v>
      </c>
      <c r="C185" s="839"/>
      <c r="D185" s="805"/>
      <c r="E185" s="805"/>
      <c r="F185" s="805"/>
    </row>
    <row r="186" spans="1:6" ht="24" x14ac:dyDescent="0.25">
      <c r="A186" s="856" t="s">
        <v>27</v>
      </c>
      <c r="B186" s="834" t="s">
        <v>2359</v>
      </c>
      <c r="C186" s="839"/>
      <c r="D186" s="805"/>
      <c r="E186" s="805"/>
      <c r="F186" s="805"/>
    </row>
    <row r="187" spans="1:6" x14ac:dyDescent="0.25">
      <c r="A187" s="856" t="s">
        <v>25</v>
      </c>
      <c r="B187" s="834" t="s">
        <v>2360</v>
      </c>
      <c r="C187" s="839"/>
      <c r="D187" s="805"/>
      <c r="E187" s="805"/>
      <c r="F187" s="805"/>
    </row>
    <row r="188" spans="1:6" x14ac:dyDescent="0.25">
      <c r="A188" s="838"/>
      <c r="B188" s="834"/>
      <c r="C188" s="839"/>
      <c r="D188" s="805"/>
      <c r="E188" s="805"/>
      <c r="F188" s="805"/>
    </row>
    <row r="189" spans="1:6" s="857" customFormat="1" x14ac:dyDescent="0.25">
      <c r="A189" s="838" t="s">
        <v>42</v>
      </c>
      <c r="B189" s="841" t="s">
        <v>714</v>
      </c>
      <c r="C189" s="839"/>
      <c r="D189" s="805"/>
      <c r="E189" s="805"/>
      <c r="F189" s="805"/>
    </row>
    <row r="190" spans="1:6" s="857" customFormat="1" x14ac:dyDescent="0.25">
      <c r="A190" s="838" t="s">
        <v>40</v>
      </c>
      <c r="B190" s="841" t="s">
        <v>2267</v>
      </c>
      <c r="C190" s="839"/>
      <c r="D190" s="805"/>
      <c r="E190" s="805"/>
      <c r="F190" s="805"/>
    </row>
    <row r="191" spans="1:6" s="857" customFormat="1" ht="36" x14ac:dyDescent="0.25">
      <c r="A191" s="838" t="s">
        <v>2266</v>
      </c>
      <c r="B191" s="841" t="s">
        <v>2265</v>
      </c>
      <c r="C191" s="839"/>
      <c r="D191" s="805"/>
      <c r="E191" s="816"/>
      <c r="F191" s="816"/>
    </row>
    <row r="192" spans="1:6" s="857" customFormat="1" x14ac:dyDescent="0.25">
      <c r="A192" s="838" t="s">
        <v>31</v>
      </c>
      <c r="B192" s="834" t="s">
        <v>2257</v>
      </c>
      <c r="C192" s="839"/>
      <c r="D192" s="854" t="s">
        <v>2466</v>
      </c>
      <c r="E192" s="854" t="s">
        <v>2447</v>
      </c>
      <c r="F192" s="854"/>
    </row>
    <row r="193" spans="1:6" s="857" customFormat="1" ht="36" x14ac:dyDescent="0.25">
      <c r="A193" s="838" t="s">
        <v>29</v>
      </c>
      <c r="B193" s="834" t="s">
        <v>2256</v>
      </c>
      <c r="C193" s="839"/>
      <c r="D193" s="854" t="s">
        <v>1153</v>
      </c>
      <c r="E193" s="854" t="s">
        <v>2448</v>
      </c>
      <c r="F193" s="854" t="s">
        <v>2449</v>
      </c>
    </row>
    <row r="194" spans="1:6" s="857" customFormat="1" ht="24" x14ac:dyDescent="0.25">
      <c r="A194" s="838" t="s">
        <v>27</v>
      </c>
      <c r="B194" s="834" t="s">
        <v>2255</v>
      </c>
      <c r="C194" s="839"/>
      <c r="D194" s="854" t="s">
        <v>1153</v>
      </c>
      <c r="E194" s="854" t="s">
        <v>2450</v>
      </c>
      <c r="F194" s="854" t="s">
        <v>2451</v>
      </c>
    </row>
    <row r="195" spans="1:6" s="857" customFormat="1" ht="28.95" customHeight="1" x14ac:dyDescent="0.25">
      <c r="A195" s="838" t="s">
        <v>25</v>
      </c>
      <c r="B195" s="834" t="s">
        <v>2254</v>
      </c>
      <c r="C195" s="839"/>
      <c r="D195" s="854" t="s">
        <v>1153</v>
      </c>
      <c r="E195" s="854" t="s">
        <v>2450</v>
      </c>
      <c r="F195" s="854" t="s">
        <v>2452</v>
      </c>
    </row>
    <row r="196" spans="1:6" s="857" customFormat="1" ht="24" x14ac:dyDescent="0.25">
      <c r="A196" s="838" t="s">
        <v>23</v>
      </c>
      <c r="B196" s="834" t="s">
        <v>2253</v>
      </c>
      <c r="C196" s="839"/>
      <c r="D196" s="854" t="s">
        <v>2467</v>
      </c>
      <c r="E196" s="854" t="s">
        <v>2450</v>
      </c>
      <c r="F196" s="854" t="s">
        <v>2453</v>
      </c>
    </row>
    <row r="197" spans="1:6" s="857" customFormat="1" ht="108" x14ac:dyDescent="0.25">
      <c r="A197" s="838" t="s">
        <v>20</v>
      </c>
      <c r="B197" s="834" t="s">
        <v>2252</v>
      </c>
      <c r="C197" s="839"/>
      <c r="D197" s="854" t="s">
        <v>1216</v>
      </c>
      <c r="E197" s="854" t="s">
        <v>2454</v>
      </c>
      <c r="F197" s="854" t="s">
        <v>2455</v>
      </c>
    </row>
    <row r="198" spans="1:6" s="857" customFormat="1" ht="24" x14ac:dyDescent="0.25">
      <c r="A198" s="838" t="s">
        <v>2251</v>
      </c>
      <c r="B198" s="834" t="s">
        <v>2250</v>
      </c>
      <c r="C198" s="839"/>
      <c r="D198" s="854" t="s">
        <v>2467</v>
      </c>
      <c r="E198" s="854" t="s">
        <v>2456</v>
      </c>
      <c r="F198" s="854" t="s">
        <v>2457</v>
      </c>
    </row>
    <row r="199" spans="1:6" s="857" customFormat="1" ht="43.2" customHeight="1" x14ac:dyDescent="0.25">
      <c r="A199" s="838" t="s">
        <v>2249</v>
      </c>
      <c r="B199" s="834" t="s">
        <v>2248</v>
      </c>
      <c r="C199" s="839"/>
      <c r="D199" s="854" t="s">
        <v>1216</v>
      </c>
      <c r="E199" s="854" t="s">
        <v>2458</v>
      </c>
      <c r="F199" s="854" t="s">
        <v>2455</v>
      </c>
    </row>
    <row r="200" spans="1:6" s="857" customFormat="1" ht="25.8" x14ac:dyDescent="0.25">
      <c r="A200" s="838" t="s">
        <v>647</v>
      </c>
      <c r="B200" s="834" t="s">
        <v>2528</v>
      </c>
      <c r="C200" s="839"/>
      <c r="D200" s="854" t="s">
        <v>2468</v>
      </c>
      <c r="E200" s="854" t="s">
        <v>2459</v>
      </c>
      <c r="F200" s="854"/>
    </row>
    <row r="201" spans="1:6" s="857" customFormat="1" ht="24" x14ac:dyDescent="0.25">
      <c r="A201" s="838" t="s">
        <v>648</v>
      </c>
      <c r="B201" s="834" t="s">
        <v>2247</v>
      </c>
      <c r="C201" s="839"/>
      <c r="D201" s="854" t="s">
        <v>2468</v>
      </c>
      <c r="E201" s="854" t="s">
        <v>2460</v>
      </c>
      <c r="F201" s="854"/>
    </row>
    <row r="202" spans="1:6" s="857" customFormat="1" ht="25.8" x14ac:dyDescent="0.25">
      <c r="A202" s="838" t="s">
        <v>650</v>
      </c>
      <c r="B202" s="834" t="s">
        <v>2529</v>
      </c>
      <c r="C202" s="839"/>
      <c r="D202" s="854" t="s">
        <v>2468</v>
      </c>
      <c r="E202" s="854" t="s">
        <v>2459</v>
      </c>
      <c r="F202" s="854" t="s">
        <v>2461</v>
      </c>
    </row>
    <row r="203" spans="1:6" s="857" customFormat="1" ht="25.8" x14ac:dyDescent="0.25">
      <c r="A203" s="838" t="s">
        <v>651</v>
      </c>
      <c r="B203" s="834" t="s">
        <v>2530</v>
      </c>
      <c r="C203" s="839"/>
      <c r="D203" s="854" t="s">
        <v>2468</v>
      </c>
      <c r="E203" s="854" t="s">
        <v>2459</v>
      </c>
      <c r="F203" s="854" t="s">
        <v>2462</v>
      </c>
    </row>
    <row r="204" spans="1:6" s="857" customFormat="1" ht="24" x14ac:dyDescent="0.25">
      <c r="A204" s="838" t="s">
        <v>652</v>
      </c>
      <c r="B204" s="834" t="s">
        <v>2246</v>
      </c>
      <c r="C204" s="839"/>
      <c r="D204" s="854" t="s">
        <v>2468</v>
      </c>
      <c r="E204" s="854" t="s">
        <v>2463</v>
      </c>
      <c r="F204" s="854"/>
    </row>
    <row r="205" spans="1:6" s="857" customFormat="1" ht="28.95" customHeight="1" x14ac:dyDescent="0.25">
      <c r="A205" s="838" t="s">
        <v>653</v>
      </c>
      <c r="B205" s="834" t="s">
        <v>2245</v>
      </c>
      <c r="C205" s="839"/>
      <c r="D205" s="854" t="s">
        <v>1163</v>
      </c>
      <c r="E205" s="854" t="s">
        <v>2464</v>
      </c>
      <c r="F205" s="854" t="s">
        <v>2465</v>
      </c>
    </row>
    <row r="206" spans="1:6" s="857" customFormat="1" ht="24" x14ac:dyDescent="0.25">
      <c r="A206" s="838" t="s">
        <v>657</v>
      </c>
      <c r="B206" s="841" t="s">
        <v>2244</v>
      </c>
      <c r="C206" s="839"/>
      <c r="D206" s="805"/>
      <c r="E206" s="817"/>
      <c r="F206" s="817"/>
    </row>
    <row r="207" spans="1:6" s="857" customFormat="1" ht="24" x14ac:dyDescent="0.25">
      <c r="A207" s="838" t="s">
        <v>658</v>
      </c>
      <c r="B207" s="841" t="s">
        <v>2243</v>
      </c>
      <c r="C207" s="839"/>
      <c r="D207" s="805"/>
      <c r="E207" s="805"/>
      <c r="F207" s="805"/>
    </row>
    <row r="208" spans="1:6" s="857" customFormat="1" ht="60" x14ac:dyDescent="0.25">
      <c r="A208" s="838" t="s">
        <v>659</v>
      </c>
      <c r="B208" s="841" t="s">
        <v>2242</v>
      </c>
      <c r="C208" s="839"/>
      <c r="D208" s="805"/>
      <c r="E208" s="805"/>
      <c r="F208" s="805"/>
    </row>
    <row r="209" spans="1:6" s="857" customFormat="1" ht="24" x14ac:dyDescent="0.25">
      <c r="A209" s="840" t="s">
        <v>1459</v>
      </c>
      <c r="B209" s="841" t="s">
        <v>2264</v>
      </c>
      <c r="C209" s="839"/>
      <c r="D209" s="805"/>
      <c r="E209" s="805"/>
      <c r="F209" s="805"/>
    </row>
    <row r="210" spans="1:6" s="857" customFormat="1" ht="24" x14ac:dyDescent="0.25">
      <c r="A210" s="840" t="s">
        <v>1460</v>
      </c>
      <c r="B210" s="841" t="s">
        <v>2263</v>
      </c>
      <c r="C210" s="839"/>
      <c r="D210" s="805"/>
      <c r="E210" s="805"/>
      <c r="F210" s="805"/>
    </row>
    <row r="211" spans="1:6" s="857" customFormat="1" ht="24" x14ac:dyDescent="0.25">
      <c r="A211" s="840" t="s">
        <v>1461</v>
      </c>
      <c r="B211" s="841" t="s">
        <v>2262</v>
      </c>
      <c r="C211" s="839"/>
      <c r="D211" s="805"/>
      <c r="E211" s="805"/>
      <c r="F211" s="805"/>
    </row>
    <row r="212" spans="1:6" s="857" customFormat="1" ht="24" x14ac:dyDescent="0.25">
      <c r="A212" s="840" t="s">
        <v>1462</v>
      </c>
      <c r="B212" s="841" t="s">
        <v>2261</v>
      </c>
      <c r="C212" s="839"/>
      <c r="D212" s="805"/>
      <c r="E212" s="805"/>
      <c r="F212" s="805"/>
    </row>
    <row r="213" spans="1:6" s="857" customFormat="1" ht="24" x14ac:dyDescent="0.25">
      <c r="A213" s="840" t="s">
        <v>1463</v>
      </c>
      <c r="B213" s="841" t="s">
        <v>2260</v>
      </c>
      <c r="C213" s="839"/>
      <c r="D213" s="805"/>
      <c r="E213" s="805"/>
      <c r="F213" s="805"/>
    </row>
    <row r="214" spans="1:6" s="857" customFormat="1" x14ac:dyDescent="0.25">
      <c r="A214" s="858" t="s">
        <v>1464</v>
      </c>
      <c r="B214" s="859" t="s">
        <v>1437</v>
      </c>
      <c r="C214" s="839"/>
      <c r="D214" s="805"/>
      <c r="E214" s="805"/>
      <c r="F214" s="805"/>
    </row>
    <row r="215" spans="1:6" s="857" customFormat="1" ht="36" x14ac:dyDescent="0.25">
      <c r="A215" s="838" t="s">
        <v>2259</v>
      </c>
      <c r="B215" s="841" t="s">
        <v>2258</v>
      </c>
      <c r="C215" s="839"/>
      <c r="D215" s="816"/>
      <c r="E215" s="805"/>
      <c r="F215" s="805"/>
    </row>
    <row r="216" spans="1:6" s="857" customFormat="1" x14ac:dyDescent="0.25">
      <c r="A216" s="838" t="s">
        <v>31</v>
      </c>
      <c r="B216" s="834" t="s">
        <v>2257</v>
      </c>
      <c r="C216" s="860"/>
      <c r="D216" s="854" t="s">
        <v>2466</v>
      </c>
      <c r="E216" s="861" t="s">
        <v>2447</v>
      </c>
      <c r="F216" s="854"/>
    </row>
    <row r="217" spans="1:6" s="857" customFormat="1" ht="36" x14ac:dyDescent="0.25">
      <c r="A217" s="838" t="s">
        <v>29</v>
      </c>
      <c r="B217" s="834" t="s">
        <v>2256</v>
      </c>
      <c r="C217" s="860"/>
      <c r="D217" s="854" t="s">
        <v>1153</v>
      </c>
      <c r="E217" s="861" t="s">
        <v>2448</v>
      </c>
      <c r="F217" s="854" t="s">
        <v>2449</v>
      </c>
    </row>
    <row r="218" spans="1:6" s="857" customFormat="1" ht="24" x14ac:dyDescent="0.25">
      <c r="A218" s="838" t="s">
        <v>27</v>
      </c>
      <c r="B218" s="834" t="s">
        <v>2255</v>
      </c>
      <c r="C218" s="860"/>
      <c r="D218" s="854" t="s">
        <v>1153</v>
      </c>
      <c r="E218" s="861" t="s">
        <v>2450</v>
      </c>
      <c r="F218" s="854" t="s">
        <v>2451</v>
      </c>
    </row>
    <row r="219" spans="1:6" s="857" customFormat="1" ht="24" x14ac:dyDescent="0.25">
      <c r="A219" s="838" t="s">
        <v>25</v>
      </c>
      <c r="B219" s="834" t="s">
        <v>2254</v>
      </c>
      <c r="C219" s="860"/>
      <c r="D219" s="854" t="s">
        <v>1153</v>
      </c>
      <c r="E219" s="861" t="s">
        <v>2450</v>
      </c>
      <c r="F219" s="854" t="s">
        <v>2452</v>
      </c>
    </row>
    <row r="220" spans="1:6" s="857" customFormat="1" ht="24" x14ac:dyDescent="0.25">
      <c r="A220" s="838" t="s">
        <v>23</v>
      </c>
      <c r="B220" s="834" t="s">
        <v>2253</v>
      </c>
      <c r="C220" s="860"/>
      <c r="D220" s="854" t="s">
        <v>2467</v>
      </c>
      <c r="E220" s="861" t="s">
        <v>2450</v>
      </c>
      <c r="F220" s="854" t="s">
        <v>2453</v>
      </c>
    </row>
    <row r="221" spans="1:6" s="857" customFormat="1" ht="108" x14ac:dyDescent="0.25">
      <c r="A221" s="838" t="s">
        <v>20</v>
      </c>
      <c r="B221" s="834" t="s">
        <v>2252</v>
      </c>
      <c r="C221" s="860"/>
      <c r="D221" s="854" t="s">
        <v>1216</v>
      </c>
      <c r="E221" s="861" t="s">
        <v>2454</v>
      </c>
      <c r="F221" s="854" t="s">
        <v>2455</v>
      </c>
    </row>
    <row r="222" spans="1:6" s="857" customFormat="1" ht="24" x14ac:dyDescent="0.25">
      <c r="A222" s="838" t="s">
        <v>2251</v>
      </c>
      <c r="B222" s="834" t="s">
        <v>2250</v>
      </c>
      <c r="C222" s="860"/>
      <c r="D222" s="854" t="s">
        <v>2467</v>
      </c>
      <c r="E222" s="861" t="s">
        <v>2456</v>
      </c>
      <c r="F222" s="854" t="s">
        <v>2457</v>
      </c>
    </row>
    <row r="223" spans="1:6" s="857" customFormat="1" ht="24" x14ac:dyDescent="0.25">
      <c r="A223" s="838" t="s">
        <v>2249</v>
      </c>
      <c r="B223" s="834" t="s">
        <v>2248</v>
      </c>
      <c r="C223" s="860"/>
      <c r="D223" s="854" t="s">
        <v>1216</v>
      </c>
      <c r="E223" s="861" t="s">
        <v>2458</v>
      </c>
      <c r="F223" s="854" t="s">
        <v>2455</v>
      </c>
    </row>
    <row r="224" spans="1:6" s="857" customFormat="1" ht="25.8" x14ac:dyDescent="0.25">
      <c r="A224" s="838" t="s">
        <v>647</v>
      </c>
      <c r="B224" s="834" t="s">
        <v>2528</v>
      </c>
      <c r="C224" s="860"/>
      <c r="D224" s="854" t="s">
        <v>2468</v>
      </c>
      <c r="E224" s="861" t="s">
        <v>2459</v>
      </c>
      <c r="F224" s="854"/>
    </row>
    <row r="225" spans="1:6" s="857" customFormat="1" ht="24" x14ac:dyDescent="0.25">
      <c r="A225" s="838" t="s">
        <v>648</v>
      </c>
      <c r="B225" s="834" t="s">
        <v>2247</v>
      </c>
      <c r="C225" s="860"/>
      <c r="D225" s="854" t="s">
        <v>2468</v>
      </c>
      <c r="E225" s="861" t="s">
        <v>2460</v>
      </c>
      <c r="F225" s="854"/>
    </row>
    <row r="226" spans="1:6" s="857" customFormat="1" ht="25.8" x14ac:dyDescent="0.25">
      <c r="A226" s="838" t="s">
        <v>650</v>
      </c>
      <c r="B226" s="834" t="s">
        <v>2529</v>
      </c>
      <c r="C226" s="860"/>
      <c r="D226" s="854" t="s">
        <v>2468</v>
      </c>
      <c r="E226" s="861" t="s">
        <v>2459</v>
      </c>
      <c r="F226" s="854" t="s">
        <v>2461</v>
      </c>
    </row>
    <row r="227" spans="1:6" s="857" customFormat="1" ht="25.8" x14ac:dyDescent="0.25">
      <c r="A227" s="838" t="s">
        <v>651</v>
      </c>
      <c r="B227" s="834" t="s">
        <v>2530</v>
      </c>
      <c r="C227" s="860"/>
      <c r="D227" s="854" t="s">
        <v>2468</v>
      </c>
      <c r="E227" s="861" t="s">
        <v>2459</v>
      </c>
      <c r="F227" s="854" t="s">
        <v>2462</v>
      </c>
    </row>
    <row r="228" spans="1:6" s="857" customFormat="1" ht="24" x14ac:dyDescent="0.25">
      <c r="A228" s="838" t="s">
        <v>652</v>
      </c>
      <c r="B228" s="834" t="s">
        <v>2246</v>
      </c>
      <c r="C228" s="860"/>
      <c r="D228" s="854" t="s">
        <v>2468</v>
      </c>
      <c r="E228" s="861" t="s">
        <v>2463</v>
      </c>
      <c r="F228" s="854"/>
    </row>
    <row r="229" spans="1:6" s="857" customFormat="1" ht="24" x14ac:dyDescent="0.25">
      <c r="A229" s="838" t="s">
        <v>653</v>
      </c>
      <c r="B229" s="834" t="s">
        <v>2245</v>
      </c>
      <c r="C229" s="860"/>
      <c r="D229" s="854" t="s">
        <v>1163</v>
      </c>
      <c r="E229" s="861" t="s">
        <v>2464</v>
      </c>
      <c r="F229" s="854" t="s">
        <v>2465</v>
      </c>
    </row>
    <row r="230" spans="1:6" s="857" customFormat="1" ht="24" x14ac:dyDescent="0.25">
      <c r="A230" s="838" t="s">
        <v>657</v>
      </c>
      <c r="B230" s="841" t="s">
        <v>2244</v>
      </c>
      <c r="C230" s="839"/>
      <c r="D230" s="817"/>
      <c r="E230" s="805"/>
      <c r="F230" s="805"/>
    </row>
    <row r="231" spans="1:6" ht="24" x14ac:dyDescent="0.25">
      <c r="A231" s="838" t="s">
        <v>658</v>
      </c>
      <c r="B231" s="841" t="s">
        <v>2243</v>
      </c>
      <c r="C231" s="839"/>
      <c r="D231" s="805"/>
      <c r="E231" s="805"/>
      <c r="F231" s="805"/>
    </row>
    <row r="232" spans="1:6" ht="60" x14ac:dyDescent="0.25">
      <c r="A232" s="838" t="s">
        <v>659</v>
      </c>
      <c r="B232" s="841" t="s">
        <v>2242</v>
      </c>
      <c r="C232" s="839"/>
      <c r="D232" s="805"/>
      <c r="E232" s="805"/>
      <c r="F232" s="805"/>
    </row>
    <row r="233" spans="1:6" s="864" customFormat="1" x14ac:dyDescent="0.25">
      <c r="A233" s="862" t="s">
        <v>1469</v>
      </c>
      <c r="B233" s="863" t="s">
        <v>1444</v>
      </c>
      <c r="C233" s="839"/>
      <c r="D233" s="805"/>
      <c r="E233" s="805"/>
      <c r="F233" s="805"/>
    </row>
    <row r="234" spans="1:6" s="864" customFormat="1" ht="24" x14ac:dyDescent="0.25">
      <c r="A234" s="865" t="s">
        <v>1470</v>
      </c>
      <c r="B234" s="841" t="s">
        <v>2241</v>
      </c>
      <c r="C234" s="839"/>
      <c r="D234" s="805"/>
      <c r="E234" s="805"/>
      <c r="F234" s="805"/>
    </row>
    <row r="235" spans="1:6" s="864" customFormat="1" ht="24" x14ac:dyDescent="0.25">
      <c r="A235" s="865" t="s">
        <v>1471</v>
      </c>
      <c r="B235" s="841" t="s">
        <v>2240</v>
      </c>
      <c r="C235" s="839"/>
      <c r="D235" s="805"/>
      <c r="E235" s="805"/>
      <c r="F235" s="805"/>
    </row>
    <row r="236" spans="1:6" s="864" customFormat="1" ht="24" x14ac:dyDescent="0.25">
      <c r="A236" s="865" t="s">
        <v>1472</v>
      </c>
      <c r="B236" s="841" t="s">
        <v>2239</v>
      </c>
      <c r="C236" s="839"/>
      <c r="D236" s="805"/>
      <c r="E236" s="805"/>
      <c r="F236" s="805"/>
    </row>
    <row r="237" spans="1:6" s="864" customFormat="1" x14ac:dyDescent="0.25">
      <c r="A237" s="865" t="s">
        <v>1473</v>
      </c>
      <c r="B237" s="841" t="s">
        <v>2238</v>
      </c>
      <c r="C237" s="839"/>
      <c r="D237" s="805"/>
      <c r="E237" s="805"/>
      <c r="F237" s="805"/>
    </row>
    <row r="238" spans="1:6" s="864" customFormat="1" ht="24" x14ac:dyDescent="0.25">
      <c r="A238" s="865" t="s">
        <v>1474</v>
      </c>
      <c r="B238" s="841" t="s">
        <v>2237</v>
      </c>
      <c r="C238" s="839"/>
      <c r="D238" s="805"/>
      <c r="E238" s="805"/>
      <c r="F238" s="805"/>
    </row>
    <row r="239" spans="1:6" s="864" customFormat="1" ht="60" x14ac:dyDescent="0.25">
      <c r="A239" s="865" t="s">
        <v>1475</v>
      </c>
      <c r="B239" s="843" t="s">
        <v>2236</v>
      </c>
      <c r="C239" s="839"/>
      <c r="D239" s="805"/>
      <c r="E239" s="805"/>
      <c r="F239" s="805"/>
    </row>
    <row r="240" spans="1:6" s="864" customFormat="1" ht="36" x14ac:dyDescent="0.25">
      <c r="A240" s="865" t="s">
        <v>1486</v>
      </c>
      <c r="B240" s="841" t="s">
        <v>1384</v>
      </c>
      <c r="C240" s="839"/>
      <c r="D240" s="805"/>
      <c r="E240" s="805"/>
      <c r="F240" s="805"/>
    </row>
    <row r="241" spans="1:6" s="864" customFormat="1" x14ac:dyDescent="0.25">
      <c r="A241" s="865"/>
      <c r="B241" s="841"/>
      <c r="C241" s="839"/>
      <c r="D241" s="805"/>
      <c r="E241" s="805"/>
      <c r="F241" s="805"/>
    </row>
    <row r="242" spans="1:6" s="864" customFormat="1" x14ac:dyDescent="0.25">
      <c r="A242" s="865" t="s">
        <v>146</v>
      </c>
      <c r="B242" s="843" t="s">
        <v>145</v>
      </c>
      <c r="C242" s="839"/>
      <c r="D242" s="805"/>
      <c r="E242" s="805"/>
      <c r="F242" s="805"/>
    </row>
    <row r="243" spans="1:6" s="864" customFormat="1" x14ac:dyDescent="0.25">
      <c r="A243" s="865" t="s">
        <v>144</v>
      </c>
      <c r="B243" s="843" t="s">
        <v>601</v>
      </c>
      <c r="C243" s="839"/>
      <c r="D243" s="805"/>
      <c r="E243" s="805"/>
      <c r="F243" s="805"/>
    </row>
    <row r="244" spans="1:6" s="864" customFormat="1" ht="24" x14ac:dyDescent="0.25">
      <c r="A244" s="852" t="s">
        <v>31</v>
      </c>
      <c r="B244" s="845" t="s">
        <v>602</v>
      </c>
      <c r="C244" s="839"/>
      <c r="D244" s="805" t="s">
        <v>1157</v>
      </c>
      <c r="E244" s="805" t="s">
        <v>1159</v>
      </c>
      <c r="F244" s="805" t="s">
        <v>1160</v>
      </c>
    </row>
    <row r="245" spans="1:6" s="864" customFormat="1" ht="36" x14ac:dyDescent="0.25">
      <c r="A245" s="852" t="s">
        <v>29</v>
      </c>
      <c r="B245" s="845" t="s">
        <v>603</v>
      </c>
      <c r="C245" s="839"/>
      <c r="D245" s="805" t="s">
        <v>1157</v>
      </c>
      <c r="E245" s="805" t="s">
        <v>1161</v>
      </c>
      <c r="F245" s="805" t="s">
        <v>1160</v>
      </c>
    </row>
    <row r="246" spans="1:6" s="864" customFormat="1" ht="24" x14ac:dyDescent="0.25">
      <c r="A246" s="852" t="s">
        <v>27</v>
      </c>
      <c r="B246" s="845" t="s">
        <v>604</v>
      </c>
      <c r="C246" s="839"/>
      <c r="D246" s="805" t="s">
        <v>1157</v>
      </c>
      <c r="E246" s="805" t="s">
        <v>1162</v>
      </c>
      <c r="F246" s="805" t="s">
        <v>1160</v>
      </c>
    </row>
    <row r="247" spans="1:6" s="864" customFormat="1" ht="24" x14ac:dyDescent="0.25">
      <c r="A247" s="852" t="s">
        <v>25</v>
      </c>
      <c r="B247" s="845" t="s">
        <v>992</v>
      </c>
      <c r="C247" s="839"/>
      <c r="D247" s="805" t="s">
        <v>1163</v>
      </c>
      <c r="E247" s="805" t="s">
        <v>1164</v>
      </c>
      <c r="F247" s="805"/>
    </row>
    <row r="248" spans="1:6" s="864" customFormat="1" ht="24" x14ac:dyDescent="0.25">
      <c r="A248" s="852" t="s">
        <v>23</v>
      </c>
      <c r="B248" s="845" t="s">
        <v>993</v>
      </c>
      <c r="C248" s="839"/>
      <c r="D248" s="805" t="s">
        <v>1163</v>
      </c>
      <c r="E248" s="805" t="s">
        <v>1164</v>
      </c>
      <c r="F248" s="805"/>
    </row>
    <row r="249" spans="1:6" s="864" customFormat="1" ht="24" x14ac:dyDescent="0.25">
      <c r="A249" s="852" t="s">
        <v>20</v>
      </c>
      <c r="B249" s="845" t="s">
        <v>994</v>
      </c>
      <c r="C249" s="839"/>
      <c r="D249" s="805" t="s">
        <v>1163</v>
      </c>
      <c r="E249" s="805" t="s">
        <v>1164</v>
      </c>
      <c r="F249" s="805"/>
    </row>
    <row r="250" spans="1:6" s="864" customFormat="1" ht="60" x14ac:dyDescent="0.25">
      <c r="A250" s="852" t="s">
        <v>18</v>
      </c>
      <c r="B250" s="845" t="s">
        <v>995</v>
      </c>
      <c r="C250" s="839"/>
      <c r="D250" s="805" t="s">
        <v>1163</v>
      </c>
      <c r="E250" s="805" t="s">
        <v>1165</v>
      </c>
      <c r="F250" s="805"/>
    </row>
    <row r="251" spans="1:6" s="864" customFormat="1" ht="132" x14ac:dyDescent="0.25">
      <c r="A251" s="852" t="s">
        <v>34</v>
      </c>
      <c r="B251" s="845" t="s">
        <v>996</v>
      </c>
      <c r="C251" s="805" t="s">
        <v>1166</v>
      </c>
      <c r="D251" s="805" t="s">
        <v>1167</v>
      </c>
      <c r="E251" s="805" t="s">
        <v>1168</v>
      </c>
      <c r="F251" s="805"/>
    </row>
    <row r="252" spans="1:6" s="864" customFormat="1" ht="120" x14ac:dyDescent="0.25">
      <c r="A252" s="852" t="s">
        <v>51</v>
      </c>
      <c r="B252" s="845" t="s">
        <v>997</v>
      </c>
      <c r="C252" s="805" t="s">
        <v>1169</v>
      </c>
      <c r="D252" s="805" t="s">
        <v>1170</v>
      </c>
      <c r="E252" s="805" t="s">
        <v>1171</v>
      </c>
      <c r="F252" s="805"/>
    </row>
    <row r="253" spans="1:6" s="864" customFormat="1" ht="24" x14ac:dyDescent="0.25">
      <c r="A253" s="852" t="s">
        <v>49</v>
      </c>
      <c r="B253" s="845" t="s">
        <v>605</v>
      </c>
      <c r="C253" s="839"/>
      <c r="D253" s="805" t="s">
        <v>1172</v>
      </c>
      <c r="E253" s="805" t="s">
        <v>1173</v>
      </c>
      <c r="F253" s="805" t="s">
        <v>1174</v>
      </c>
    </row>
    <row r="254" spans="1:6" x14ac:dyDescent="0.25">
      <c r="A254" s="852" t="s">
        <v>66</v>
      </c>
      <c r="B254" s="845" t="s">
        <v>606</v>
      </c>
      <c r="C254" s="839"/>
      <c r="D254" s="805" t="s">
        <v>1172</v>
      </c>
      <c r="E254" s="805" t="s">
        <v>1175</v>
      </c>
      <c r="F254" s="805"/>
    </row>
    <row r="255" spans="1:6" x14ac:dyDescent="0.25">
      <c r="A255" s="852" t="s">
        <v>645</v>
      </c>
      <c r="B255" s="845" t="s">
        <v>2235</v>
      </c>
      <c r="C255" s="839"/>
      <c r="D255" s="805"/>
      <c r="E255" s="805" t="s">
        <v>2368</v>
      </c>
      <c r="F255" s="805"/>
    </row>
    <row r="256" spans="1:6" x14ac:dyDescent="0.25">
      <c r="A256" s="852" t="s">
        <v>647</v>
      </c>
      <c r="B256" s="845" t="s">
        <v>2234</v>
      </c>
      <c r="C256" s="839"/>
      <c r="D256" s="805"/>
      <c r="E256" s="805" t="s">
        <v>2368</v>
      </c>
      <c r="F256" s="805"/>
    </row>
    <row r="257" spans="1:6" ht="24" x14ac:dyDescent="0.25">
      <c r="A257" s="865" t="s">
        <v>648</v>
      </c>
      <c r="B257" s="843" t="s">
        <v>2233</v>
      </c>
      <c r="C257" s="839"/>
      <c r="D257" s="805"/>
      <c r="E257" s="805"/>
      <c r="F257" s="805"/>
    </row>
    <row r="258" spans="1:6" ht="24" x14ac:dyDescent="0.25">
      <c r="A258" s="865" t="s">
        <v>650</v>
      </c>
      <c r="B258" s="845" t="s">
        <v>998</v>
      </c>
      <c r="C258" s="839"/>
      <c r="D258" s="805"/>
      <c r="E258" s="805" t="s">
        <v>2368</v>
      </c>
      <c r="F258" s="805"/>
    </row>
    <row r="259" spans="1:6" ht="48" x14ac:dyDescent="0.25">
      <c r="A259" s="865" t="s">
        <v>651</v>
      </c>
      <c r="B259" s="843" t="s">
        <v>607</v>
      </c>
      <c r="C259" s="839"/>
      <c r="D259" s="805"/>
      <c r="E259" s="805"/>
      <c r="F259" s="805"/>
    </row>
    <row r="260" spans="1:6" ht="36" x14ac:dyDescent="0.25">
      <c r="A260" s="865" t="s">
        <v>652</v>
      </c>
      <c r="B260" s="843" t="s">
        <v>2232</v>
      </c>
      <c r="C260" s="839"/>
      <c r="D260" s="805"/>
      <c r="E260" s="805"/>
      <c r="F260" s="805"/>
    </row>
    <row r="261" spans="1:6" ht="36" x14ac:dyDescent="0.25">
      <c r="A261" s="865" t="s">
        <v>653</v>
      </c>
      <c r="B261" s="843" t="s">
        <v>2231</v>
      </c>
      <c r="C261" s="839"/>
      <c r="D261" s="805"/>
      <c r="E261" s="805"/>
      <c r="F261" s="805"/>
    </row>
    <row r="262" spans="1:6" x14ac:dyDescent="0.25">
      <c r="A262" s="865" t="s">
        <v>1489</v>
      </c>
      <c r="B262" s="843" t="s">
        <v>608</v>
      </c>
      <c r="C262" s="839"/>
      <c r="D262" s="805"/>
      <c r="E262" s="805"/>
      <c r="F262" s="805"/>
    </row>
    <row r="263" spans="1:6" x14ac:dyDescent="0.25">
      <c r="A263" s="840" t="s">
        <v>135</v>
      </c>
      <c r="B263" s="853" t="s">
        <v>609</v>
      </c>
      <c r="C263" s="839"/>
      <c r="D263" s="805"/>
      <c r="E263" s="805"/>
      <c r="F263" s="805"/>
    </row>
    <row r="264" spans="1:6" ht="68.25" customHeight="1" x14ac:dyDescent="0.25">
      <c r="A264" s="838" t="s">
        <v>31</v>
      </c>
      <c r="B264" s="853" t="s">
        <v>2369</v>
      </c>
      <c r="C264" s="805" t="s">
        <v>2370</v>
      </c>
      <c r="D264" s="805" t="s">
        <v>165</v>
      </c>
      <c r="E264" s="805" t="s">
        <v>2372</v>
      </c>
      <c r="F264" s="805"/>
    </row>
    <row r="265" spans="1:6" ht="34.5" customHeight="1" x14ac:dyDescent="0.25">
      <c r="A265" s="838" t="s">
        <v>29</v>
      </c>
      <c r="B265" s="854" t="s">
        <v>610</v>
      </c>
      <c r="C265" s="839"/>
      <c r="D265" s="805" t="s">
        <v>165</v>
      </c>
      <c r="E265" s="805" t="s">
        <v>1176</v>
      </c>
      <c r="F265" s="805" t="s">
        <v>1177</v>
      </c>
    </row>
    <row r="266" spans="1:6" ht="36" x14ac:dyDescent="0.25">
      <c r="A266" s="838" t="s">
        <v>27</v>
      </c>
      <c r="B266" s="854" t="s">
        <v>611</v>
      </c>
      <c r="C266" s="839"/>
      <c r="D266" s="805" t="s">
        <v>1178</v>
      </c>
      <c r="E266" s="805" t="s">
        <v>1179</v>
      </c>
      <c r="F266" s="805" t="s">
        <v>1180</v>
      </c>
    </row>
    <row r="267" spans="1:6" ht="36" x14ac:dyDescent="0.25">
      <c r="A267" s="838" t="s">
        <v>25</v>
      </c>
      <c r="B267" s="854" t="s">
        <v>2371</v>
      </c>
      <c r="C267" s="839"/>
      <c r="D267" s="805" t="s">
        <v>1178</v>
      </c>
      <c r="E267" s="805" t="s">
        <v>1217</v>
      </c>
      <c r="F267" s="805" t="s">
        <v>1218</v>
      </c>
    </row>
    <row r="268" spans="1:6" ht="48" x14ac:dyDescent="0.25">
      <c r="A268" s="838" t="s">
        <v>23</v>
      </c>
      <c r="B268" s="854" t="s">
        <v>2230</v>
      </c>
      <c r="C268" s="839"/>
      <c r="D268" s="805" t="s">
        <v>1212</v>
      </c>
      <c r="E268" s="805" t="s">
        <v>1213</v>
      </c>
      <c r="F268" s="805" t="s">
        <v>1214</v>
      </c>
    </row>
    <row r="269" spans="1:6" ht="60.75" customHeight="1" x14ac:dyDescent="0.25">
      <c r="A269" s="838" t="s">
        <v>20</v>
      </c>
      <c r="B269" s="854" t="s">
        <v>2229</v>
      </c>
      <c r="C269" s="839"/>
      <c r="D269" s="805" t="s">
        <v>1178</v>
      </c>
      <c r="E269" s="805" t="s">
        <v>1179</v>
      </c>
      <c r="F269" s="805" t="s">
        <v>1187</v>
      </c>
    </row>
    <row r="270" spans="1:6" ht="51.75" customHeight="1" x14ac:dyDescent="0.25">
      <c r="A270" s="838" t="s">
        <v>18</v>
      </c>
      <c r="B270" s="854" t="s">
        <v>612</v>
      </c>
      <c r="C270" s="839"/>
      <c r="D270" s="805" t="s">
        <v>165</v>
      </c>
      <c r="E270" s="805" t="s">
        <v>1181</v>
      </c>
      <c r="F270" s="805"/>
    </row>
    <row r="271" spans="1:6" ht="67.5" customHeight="1" x14ac:dyDescent="0.25">
      <c r="A271" s="838" t="s">
        <v>34</v>
      </c>
      <c r="B271" s="854" t="s">
        <v>2228</v>
      </c>
      <c r="C271" s="839"/>
      <c r="D271" s="805" t="s">
        <v>165</v>
      </c>
      <c r="E271" s="805" t="s">
        <v>2227</v>
      </c>
      <c r="F271" s="805" t="s">
        <v>2363</v>
      </c>
    </row>
    <row r="272" spans="1:6" ht="36" x14ac:dyDescent="0.25">
      <c r="A272" s="838" t="s">
        <v>51</v>
      </c>
      <c r="B272" s="854" t="s">
        <v>613</v>
      </c>
      <c r="C272" s="839"/>
      <c r="D272" s="805" t="s">
        <v>1178</v>
      </c>
      <c r="E272" s="805" t="s">
        <v>1182</v>
      </c>
      <c r="F272" s="805" t="s">
        <v>1180</v>
      </c>
    </row>
    <row r="273" spans="1:6" x14ac:dyDescent="0.25">
      <c r="A273" s="838"/>
      <c r="B273" s="854"/>
      <c r="C273" s="839"/>
      <c r="D273" s="805"/>
      <c r="E273" s="805"/>
      <c r="F273" s="805"/>
    </row>
    <row r="274" spans="1:6" x14ac:dyDescent="0.25">
      <c r="A274" s="840" t="s">
        <v>130</v>
      </c>
      <c r="B274" s="853" t="s">
        <v>1000</v>
      </c>
      <c r="C274" s="839"/>
      <c r="D274" s="805"/>
      <c r="E274" s="805"/>
      <c r="F274" s="805"/>
    </row>
    <row r="275" spans="1:6" ht="36" x14ac:dyDescent="0.25">
      <c r="A275" s="838" t="s">
        <v>31</v>
      </c>
      <c r="B275" s="854" t="s">
        <v>2226</v>
      </c>
      <c r="C275" s="805" t="s">
        <v>2370</v>
      </c>
      <c r="D275" s="805" t="s">
        <v>165</v>
      </c>
      <c r="E275" s="805" t="s">
        <v>2372</v>
      </c>
      <c r="F275" s="805"/>
    </row>
    <row r="276" spans="1:6" s="825" customFormat="1" ht="24" x14ac:dyDescent="0.25">
      <c r="A276" s="838" t="s">
        <v>31</v>
      </c>
      <c r="B276" s="854" t="s">
        <v>2361</v>
      </c>
      <c r="C276" s="805"/>
      <c r="D276" s="805" t="s">
        <v>165</v>
      </c>
      <c r="E276" s="805" t="s">
        <v>1176</v>
      </c>
      <c r="F276" s="805" t="s">
        <v>1183</v>
      </c>
    </row>
    <row r="277" spans="1:6" s="825" customFormat="1" ht="36" x14ac:dyDescent="0.25">
      <c r="A277" s="838" t="s">
        <v>29</v>
      </c>
      <c r="B277" s="854" t="s">
        <v>2531</v>
      </c>
      <c r="C277" s="745"/>
      <c r="D277" s="745" t="s">
        <v>1178</v>
      </c>
      <c r="E277" s="745" t="s">
        <v>1184</v>
      </c>
      <c r="F277" s="745" t="s">
        <v>1185</v>
      </c>
    </row>
    <row r="278" spans="1:6" s="825" customFormat="1" ht="36" x14ac:dyDescent="0.25">
      <c r="A278" s="838" t="s">
        <v>27</v>
      </c>
      <c r="B278" s="853" t="s">
        <v>2532</v>
      </c>
      <c r="C278" s="1030" t="s">
        <v>2225</v>
      </c>
      <c r="D278" s="745" t="s">
        <v>1178</v>
      </c>
      <c r="E278" s="745" t="s">
        <v>1186</v>
      </c>
      <c r="F278" s="745" t="s">
        <v>1187</v>
      </c>
    </row>
    <row r="279" spans="1:6" s="825" customFormat="1" ht="24" x14ac:dyDescent="0.25">
      <c r="A279" s="838" t="s">
        <v>25</v>
      </c>
      <c r="B279" s="853" t="s">
        <v>2533</v>
      </c>
      <c r="C279" s="1031"/>
      <c r="D279" s="745" t="s">
        <v>165</v>
      </c>
      <c r="E279" s="745" t="s">
        <v>1188</v>
      </c>
      <c r="F279" s="745" t="s">
        <v>1189</v>
      </c>
    </row>
    <row r="280" spans="1:6" s="825" customFormat="1" ht="48" x14ac:dyDescent="0.25">
      <c r="A280" s="838" t="s">
        <v>23</v>
      </c>
      <c r="B280" s="853" t="s">
        <v>2534</v>
      </c>
      <c r="C280" s="1032"/>
      <c r="D280" s="745" t="s">
        <v>165</v>
      </c>
      <c r="E280" s="745" t="s">
        <v>2504</v>
      </c>
      <c r="F280" s="745" t="s">
        <v>2362</v>
      </c>
    </row>
    <row r="281" spans="1:6" ht="15" customHeight="1" x14ac:dyDescent="0.25">
      <c r="A281" s="1034" t="s">
        <v>2535</v>
      </c>
      <c r="B281" s="1034"/>
      <c r="C281" s="1034"/>
      <c r="D281" s="1034"/>
      <c r="E281" s="1034"/>
      <c r="F281" s="1034"/>
    </row>
    <row r="282" spans="1:6" x14ac:dyDescent="0.25">
      <c r="A282" s="866">
        <v>1</v>
      </c>
      <c r="B282" s="867" t="s">
        <v>877</v>
      </c>
      <c r="C282" s="806"/>
      <c r="D282" s="806"/>
      <c r="E282" s="806"/>
      <c r="F282" s="806"/>
    </row>
    <row r="283" spans="1:6" ht="72" x14ac:dyDescent="0.25">
      <c r="A283" s="868" t="s">
        <v>450</v>
      </c>
      <c r="B283" s="869" t="s">
        <v>2522</v>
      </c>
      <c r="C283" s="806"/>
      <c r="D283" s="806"/>
      <c r="E283" s="812" t="s">
        <v>2523</v>
      </c>
      <c r="F283" s="818" t="s">
        <v>2505</v>
      </c>
    </row>
    <row r="284" spans="1:6" ht="24" x14ac:dyDescent="0.25">
      <c r="A284" s="868" t="s">
        <v>452</v>
      </c>
      <c r="B284" s="870" t="s">
        <v>1140</v>
      </c>
      <c r="C284" s="806"/>
      <c r="D284" s="806"/>
      <c r="E284" s="812"/>
      <c r="F284" s="806"/>
    </row>
    <row r="285" spans="1:6" x14ac:dyDescent="0.25">
      <c r="A285" s="866">
        <v>2</v>
      </c>
      <c r="B285" s="867" t="s">
        <v>798</v>
      </c>
      <c r="C285" s="806"/>
      <c r="D285" s="806"/>
      <c r="E285" s="812"/>
      <c r="F285" s="806"/>
    </row>
    <row r="286" spans="1:6" ht="60" x14ac:dyDescent="0.25">
      <c r="A286" s="868" t="s">
        <v>808</v>
      </c>
      <c r="B286" s="869" t="s">
        <v>1139</v>
      </c>
      <c r="C286" s="806"/>
      <c r="D286" s="871" t="s">
        <v>2516</v>
      </c>
      <c r="E286" s="812" t="s">
        <v>2506</v>
      </c>
      <c r="F286" s="812" t="s">
        <v>2507</v>
      </c>
    </row>
    <row r="287" spans="1:6" ht="48" x14ac:dyDescent="0.25">
      <c r="A287" s="826" t="s">
        <v>809</v>
      </c>
      <c r="B287" s="870" t="s">
        <v>1138</v>
      </c>
      <c r="C287" s="806"/>
      <c r="D287" s="806"/>
      <c r="E287" s="812"/>
      <c r="F287" s="818"/>
    </row>
    <row r="288" spans="1:6" ht="24" x14ac:dyDescent="0.25">
      <c r="A288" s="872" t="s">
        <v>811</v>
      </c>
      <c r="B288" s="869" t="s">
        <v>1137</v>
      </c>
      <c r="C288" s="806"/>
      <c r="D288" s="871" t="s">
        <v>2516</v>
      </c>
      <c r="E288" s="812" t="s">
        <v>2508</v>
      </c>
      <c r="F288" s="812" t="s">
        <v>2509</v>
      </c>
    </row>
    <row r="289" spans="1:6" x14ac:dyDescent="0.25">
      <c r="A289" s="866">
        <v>3</v>
      </c>
      <c r="B289" s="867" t="s">
        <v>810</v>
      </c>
      <c r="C289" s="806"/>
      <c r="D289" s="806"/>
      <c r="E289" s="812"/>
      <c r="F289" s="818"/>
    </row>
    <row r="290" spans="1:6" ht="24" x14ac:dyDescent="0.25">
      <c r="A290" s="866" t="s">
        <v>461</v>
      </c>
      <c r="B290" s="867" t="s">
        <v>719</v>
      </c>
      <c r="C290" s="806"/>
      <c r="D290" s="806"/>
      <c r="E290" s="812"/>
      <c r="F290" s="818"/>
    </row>
    <row r="291" spans="1:6" ht="96" x14ac:dyDescent="0.25">
      <c r="A291" s="868" t="s">
        <v>1133</v>
      </c>
      <c r="B291" s="869" t="s">
        <v>2511</v>
      </c>
      <c r="C291" s="806"/>
      <c r="D291" s="806"/>
      <c r="E291" s="812" t="s">
        <v>2510</v>
      </c>
      <c r="F291" s="812" t="s">
        <v>2518</v>
      </c>
    </row>
    <row r="292" spans="1:6" ht="60" x14ac:dyDescent="0.25">
      <c r="A292" s="868" t="s">
        <v>1134</v>
      </c>
      <c r="B292" s="870" t="s">
        <v>2512</v>
      </c>
      <c r="C292" s="806"/>
      <c r="D292" s="806"/>
      <c r="E292" s="812"/>
      <c r="F292" s="818"/>
    </row>
    <row r="293" spans="1:6" ht="24" x14ac:dyDescent="0.25">
      <c r="A293" s="866" t="s">
        <v>462</v>
      </c>
      <c r="B293" s="867" t="s">
        <v>737</v>
      </c>
      <c r="C293" s="806"/>
      <c r="D293" s="806"/>
      <c r="E293" s="812"/>
      <c r="F293" s="818"/>
    </row>
    <row r="294" spans="1:6" ht="72" x14ac:dyDescent="0.25">
      <c r="A294" s="868" t="s">
        <v>1135</v>
      </c>
      <c r="B294" s="869" t="s">
        <v>2513</v>
      </c>
      <c r="C294" s="806"/>
      <c r="D294" s="806"/>
      <c r="E294" s="812" t="s">
        <v>2517</v>
      </c>
      <c r="F294" s="812" t="s">
        <v>2519</v>
      </c>
    </row>
    <row r="295" spans="1:6" ht="60" x14ac:dyDescent="0.25">
      <c r="A295" s="868" t="s">
        <v>1136</v>
      </c>
      <c r="B295" s="870" t="s">
        <v>2514</v>
      </c>
      <c r="C295" s="806"/>
      <c r="D295" s="806"/>
      <c r="E295" s="812"/>
      <c r="F295" s="818"/>
    </row>
    <row r="296" spans="1:6" x14ac:dyDescent="0.25">
      <c r="A296" s="866">
        <v>4</v>
      </c>
      <c r="B296" s="867" t="s">
        <v>764</v>
      </c>
      <c r="C296" s="806"/>
      <c r="D296" s="806"/>
      <c r="E296" s="812"/>
      <c r="F296" s="818"/>
    </row>
    <row r="297" spans="1:6" ht="120" customHeight="1" x14ac:dyDescent="0.25">
      <c r="A297" s="868" t="s">
        <v>878</v>
      </c>
      <c r="B297" s="869" t="s">
        <v>2515</v>
      </c>
      <c r="C297" s="869" t="s">
        <v>770</v>
      </c>
      <c r="D297" s="806"/>
      <c r="E297" s="217" t="s">
        <v>2520</v>
      </c>
      <c r="F297" s="812" t="s">
        <v>2521</v>
      </c>
    </row>
    <row r="298" spans="1:6" x14ac:dyDescent="0.25">
      <c r="A298" s="806"/>
      <c r="B298" s="806"/>
      <c r="C298" s="806"/>
      <c r="D298" s="806"/>
      <c r="E298" s="806"/>
      <c r="F298" s="818"/>
    </row>
    <row r="299" spans="1:6" x14ac:dyDescent="0.25">
      <c r="A299" s="829" t="s">
        <v>128</v>
      </c>
      <c r="B299" s="827" t="s">
        <v>127</v>
      </c>
      <c r="C299" s="807"/>
      <c r="D299" s="807"/>
      <c r="E299" s="807"/>
      <c r="F299" s="818"/>
    </row>
    <row r="300" spans="1:6" ht="24" x14ac:dyDescent="0.25">
      <c r="A300" s="806" t="s">
        <v>31</v>
      </c>
      <c r="B300" s="869" t="s">
        <v>2224</v>
      </c>
      <c r="C300" s="807"/>
      <c r="D300" s="807" t="s">
        <v>165</v>
      </c>
      <c r="E300" s="807"/>
      <c r="F300" s="818"/>
    </row>
    <row r="301" spans="1:6" ht="24" x14ac:dyDescent="0.25">
      <c r="A301" s="806" t="s">
        <v>29</v>
      </c>
      <c r="B301" s="869" t="s">
        <v>614</v>
      </c>
      <c r="C301" s="807"/>
      <c r="D301" s="745" t="s">
        <v>165</v>
      </c>
      <c r="E301" s="745" t="s">
        <v>1176</v>
      </c>
      <c r="F301" s="812" t="s">
        <v>1183</v>
      </c>
    </row>
    <row r="302" spans="1:6" ht="36" x14ac:dyDescent="0.25">
      <c r="A302" s="806" t="s">
        <v>27</v>
      </c>
      <c r="B302" s="869" t="s">
        <v>615</v>
      </c>
      <c r="C302" s="807"/>
      <c r="D302" s="745" t="s">
        <v>1178</v>
      </c>
      <c r="E302" s="745" t="s">
        <v>1184</v>
      </c>
      <c r="F302" s="812" t="s">
        <v>1185</v>
      </c>
    </row>
    <row r="303" spans="1:6" ht="91.5" customHeight="1" x14ac:dyDescent="0.25">
      <c r="A303" s="806" t="s">
        <v>25</v>
      </c>
      <c r="B303" s="869" t="s">
        <v>999</v>
      </c>
      <c r="C303" s="807"/>
      <c r="D303" s="745" t="s">
        <v>1178</v>
      </c>
      <c r="E303" s="745" t="s">
        <v>2364</v>
      </c>
      <c r="F303" s="812" t="s">
        <v>2365</v>
      </c>
    </row>
    <row r="304" spans="1:6" ht="36" x14ac:dyDescent="0.25">
      <c r="A304" s="806" t="s">
        <v>23</v>
      </c>
      <c r="B304" s="869" t="s">
        <v>616</v>
      </c>
      <c r="C304" s="807"/>
      <c r="D304" s="745" t="s">
        <v>1178</v>
      </c>
      <c r="E304" s="745" t="s">
        <v>1186</v>
      </c>
      <c r="F304" s="812" t="s">
        <v>1187</v>
      </c>
    </row>
    <row r="305" spans="1:6" x14ac:dyDescent="0.25">
      <c r="A305" s="806" t="s">
        <v>20</v>
      </c>
      <c r="B305" s="869" t="s">
        <v>617</v>
      </c>
      <c r="C305" s="745"/>
      <c r="D305" s="745" t="s">
        <v>165</v>
      </c>
      <c r="E305" s="745" t="s">
        <v>1188</v>
      </c>
      <c r="F305" s="812" t="s">
        <v>1189</v>
      </c>
    </row>
    <row r="306" spans="1:6" ht="24" x14ac:dyDescent="0.25">
      <c r="A306" s="835" t="s">
        <v>18</v>
      </c>
      <c r="B306" s="869" t="s">
        <v>618</v>
      </c>
      <c r="C306" s="745"/>
      <c r="D306" s="745" t="s">
        <v>1178</v>
      </c>
      <c r="E306" s="745" t="s">
        <v>1190</v>
      </c>
      <c r="F306" s="812" t="s">
        <v>1191</v>
      </c>
    </row>
    <row r="307" spans="1:6" x14ac:dyDescent="0.25">
      <c r="A307" s="826"/>
      <c r="B307" s="869"/>
      <c r="C307" s="807"/>
      <c r="D307" s="745"/>
      <c r="E307" s="745"/>
      <c r="F307" s="812"/>
    </row>
    <row r="308" spans="1:6" x14ac:dyDescent="0.25">
      <c r="A308" s="829" t="s">
        <v>1001</v>
      </c>
      <c r="B308" s="827" t="s">
        <v>619</v>
      </c>
      <c r="C308" s="807"/>
      <c r="D308" s="745"/>
      <c r="E308" s="807"/>
      <c r="F308" s="812"/>
    </row>
    <row r="309" spans="1:6" ht="24" x14ac:dyDescent="0.25">
      <c r="A309" s="826" t="s">
        <v>31</v>
      </c>
      <c r="B309" s="869" t="s">
        <v>620</v>
      </c>
      <c r="C309" s="807"/>
      <c r="D309" s="745" t="s">
        <v>165</v>
      </c>
      <c r="E309" s="745" t="s">
        <v>1176</v>
      </c>
      <c r="F309" s="812"/>
    </row>
    <row r="310" spans="1:6" ht="36" x14ac:dyDescent="0.25">
      <c r="A310" s="826" t="s">
        <v>29</v>
      </c>
      <c r="B310" s="869" t="s">
        <v>621</v>
      </c>
      <c r="C310" s="807"/>
      <c r="D310" s="745" t="s">
        <v>1192</v>
      </c>
      <c r="E310" s="745" t="s">
        <v>1194</v>
      </c>
      <c r="F310" s="812" t="s">
        <v>1195</v>
      </c>
    </row>
    <row r="311" spans="1:6" ht="36" x14ac:dyDescent="0.25">
      <c r="A311" s="826" t="s">
        <v>27</v>
      </c>
      <c r="B311" s="869" t="s">
        <v>622</v>
      </c>
      <c r="C311" s="807"/>
      <c r="D311" s="745" t="s">
        <v>1192</v>
      </c>
      <c r="E311" s="745" t="s">
        <v>1194</v>
      </c>
      <c r="F311" s="812" t="s">
        <v>1191</v>
      </c>
    </row>
    <row r="312" spans="1:6" x14ac:dyDescent="0.25">
      <c r="A312" s="826"/>
      <c r="B312" s="869"/>
      <c r="C312" s="745"/>
      <c r="D312" s="745"/>
      <c r="E312" s="745"/>
      <c r="F312" s="812"/>
    </row>
    <row r="313" spans="1:6" x14ac:dyDescent="0.25">
      <c r="A313" s="826" t="s">
        <v>349</v>
      </c>
      <c r="B313" s="873" t="s">
        <v>634</v>
      </c>
      <c r="C313" s="807"/>
      <c r="D313" s="745"/>
      <c r="E313" s="745"/>
      <c r="F313" s="812"/>
    </row>
    <row r="314" spans="1:6" ht="24" x14ac:dyDescent="0.25">
      <c r="A314" s="835" t="s">
        <v>31</v>
      </c>
      <c r="B314" s="869" t="s">
        <v>1002</v>
      </c>
      <c r="C314" s="807"/>
      <c r="D314" s="745" t="s">
        <v>165</v>
      </c>
      <c r="E314" s="745"/>
      <c r="F314" s="812"/>
    </row>
    <row r="315" spans="1:6" ht="24" x14ac:dyDescent="0.25">
      <c r="A315" s="835" t="s">
        <v>29</v>
      </c>
      <c r="B315" s="869" t="s">
        <v>614</v>
      </c>
      <c r="C315" s="807"/>
      <c r="D315" s="745" t="s">
        <v>165</v>
      </c>
      <c r="E315" s="745" t="s">
        <v>1176</v>
      </c>
      <c r="F315" s="812" t="s">
        <v>1183</v>
      </c>
    </row>
    <row r="316" spans="1:6" ht="36" x14ac:dyDescent="0.25">
      <c r="A316" s="835" t="s">
        <v>27</v>
      </c>
      <c r="B316" s="869" t="s">
        <v>615</v>
      </c>
      <c r="C316" s="807"/>
      <c r="D316" s="745" t="s">
        <v>1178</v>
      </c>
      <c r="E316" s="745" t="s">
        <v>1184</v>
      </c>
      <c r="F316" s="812" t="s">
        <v>1185</v>
      </c>
    </row>
    <row r="317" spans="1:6" ht="36" x14ac:dyDescent="0.25">
      <c r="A317" s="835" t="s">
        <v>25</v>
      </c>
      <c r="B317" s="869" t="s">
        <v>616</v>
      </c>
      <c r="C317" s="807"/>
      <c r="D317" s="745" t="s">
        <v>1178</v>
      </c>
      <c r="E317" s="745" t="s">
        <v>2223</v>
      </c>
      <c r="F317" s="812" t="s">
        <v>1187</v>
      </c>
    </row>
    <row r="318" spans="1:6" x14ac:dyDescent="0.25">
      <c r="A318" s="835" t="s">
        <v>23</v>
      </c>
      <c r="B318" s="869" t="s">
        <v>2222</v>
      </c>
      <c r="C318" s="807"/>
      <c r="D318" s="745" t="s">
        <v>165</v>
      </c>
      <c r="E318" s="745" t="s">
        <v>1188</v>
      </c>
      <c r="F318" s="812" t="s">
        <v>1189</v>
      </c>
    </row>
    <row r="319" spans="1:6" ht="24" x14ac:dyDescent="0.25">
      <c r="A319" s="874" t="s">
        <v>20</v>
      </c>
      <c r="B319" s="869" t="s">
        <v>2221</v>
      </c>
      <c r="C319" s="807"/>
      <c r="D319" s="745" t="s">
        <v>1178</v>
      </c>
      <c r="E319" s="745" t="s">
        <v>1190</v>
      </c>
      <c r="F319" s="812" t="s">
        <v>1191</v>
      </c>
    </row>
    <row r="320" spans="1:6" ht="36" x14ac:dyDescent="0.25">
      <c r="A320" s="874" t="s">
        <v>18</v>
      </c>
      <c r="B320" s="869" t="s">
        <v>1003</v>
      </c>
      <c r="C320" s="807"/>
      <c r="D320" s="745" t="s">
        <v>1178</v>
      </c>
      <c r="E320" s="745" t="s">
        <v>2220</v>
      </c>
      <c r="F320" s="812" t="s">
        <v>1193</v>
      </c>
    </row>
    <row r="321" spans="1:6" ht="36" x14ac:dyDescent="0.25">
      <c r="A321" s="835" t="s">
        <v>34</v>
      </c>
      <c r="B321" s="869" t="s">
        <v>1004</v>
      </c>
      <c r="C321" s="807"/>
      <c r="D321" s="745" t="s">
        <v>1178</v>
      </c>
      <c r="E321" s="745" t="s">
        <v>2219</v>
      </c>
      <c r="F321" s="812" t="s">
        <v>1193</v>
      </c>
    </row>
    <row r="322" spans="1:6" ht="36" x14ac:dyDescent="0.25">
      <c r="A322" s="835" t="s">
        <v>51</v>
      </c>
      <c r="B322" s="869" t="s">
        <v>1005</v>
      </c>
      <c r="C322" s="807"/>
      <c r="D322" s="745" t="s">
        <v>1178</v>
      </c>
      <c r="E322" s="745" t="s">
        <v>2219</v>
      </c>
      <c r="F322" s="812" t="s">
        <v>1193</v>
      </c>
    </row>
    <row r="323" spans="1:6" ht="36" x14ac:dyDescent="0.25">
      <c r="A323" s="835" t="s">
        <v>49</v>
      </c>
      <c r="B323" s="869" t="s">
        <v>1006</v>
      </c>
      <c r="C323" s="807"/>
      <c r="D323" s="745" t="s">
        <v>1178</v>
      </c>
      <c r="E323" s="745" t="s">
        <v>2219</v>
      </c>
      <c r="F323" s="812" t="s">
        <v>1193</v>
      </c>
    </row>
    <row r="324" spans="1:6" x14ac:dyDescent="0.25">
      <c r="A324" s="826"/>
      <c r="B324" s="832" t="s">
        <v>1007</v>
      </c>
      <c r="C324" s="807"/>
      <c r="D324" s="745"/>
      <c r="E324" s="812"/>
      <c r="F324" s="818"/>
    </row>
    <row r="325" spans="1:6" ht="24" x14ac:dyDescent="0.25">
      <c r="A325" s="835" t="s">
        <v>66</v>
      </c>
      <c r="B325" s="869" t="s">
        <v>1008</v>
      </c>
      <c r="C325" s="745"/>
      <c r="D325" s="934" t="s">
        <v>1178</v>
      </c>
      <c r="E325" s="934" t="s">
        <v>2559</v>
      </c>
      <c r="F325" s="934" t="s">
        <v>2461</v>
      </c>
    </row>
    <row r="326" spans="1:6" ht="24" x14ac:dyDescent="0.25">
      <c r="A326" s="835" t="s">
        <v>645</v>
      </c>
      <c r="B326" s="869" t="s">
        <v>1009</v>
      </c>
      <c r="C326" s="745"/>
      <c r="D326" s="934" t="s">
        <v>1178</v>
      </c>
      <c r="E326" s="934" t="s">
        <v>2559</v>
      </c>
      <c r="F326" s="934" t="s">
        <v>2462</v>
      </c>
    </row>
    <row r="327" spans="1:6" ht="24" x14ac:dyDescent="0.25">
      <c r="A327" s="835" t="s">
        <v>647</v>
      </c>
      <c r="B327" s="869" t="s">
        <v>1010</v>
      </c>
      <c r="C327" s="812"/>
      <c r="D327" s="934" t="s">
        <v>1178</v>
      </c>
      <c r="E327" s="934" t="s">
        <v>2560</v>
      </c>
      <c r="F327" s="934"/>
    </row>
    <row r="328" spans="1:6" ht="24" x14ac:dyDescent="0.25">
      <c r="A328" s="835" t="s">
        <v>648</v>
      </c>
      <c r="B328" s="869" t="s">
        <v>1011</v>
      </c>
      <c r="C328" s="812"/>
      <c r="D328" s="934" t="s">
        <v>1178</v>
      </c>
      <c r="E328" s="934" t="s">
        <v>2559</v>
      </c>
      <c r="F328" s="934" t="s">
        <v>2561</v>
      </c>
    </row>
    <row r="329" spans="1:6" x14ac:dyDescent="0.25">
      <c r="A329" s="826"/>
      <c r="B329" s="832" t="s">
        <v>1012</v>
      </c>
      <c r="C329" s="812"/>
      <c r="D329" s="812"/>
      <c r="E329" s="812"/>
      <c r="F329" s="818"/>
    </row>
    <row r="330" spans="1:6" ht="24" x14ac:dyDescent="0.25">
      <c r="A330" s="835" t="s">
        <v>650</v>
      </c>
      <c r="B330" s="869" t="s">
        <v>1013</v>
      </c>
      <c r="C330" s="812"/>
      <c r="D330" s="934" t="s">
        <v>1178</v>
      </c>
      <c r="E330" s="934" t="s">
        <v>2559</v>
      </c>
      <c r="F330" s="934" t="s">
        <v>2461</v>
      </c>
    </row>
    <row r="331" spans="1:6" ht="24" x14ac:dyDescent="0.25">
      <c r="A331" s="835" t="s">
        <v>652</v>
      </c>
      <c r="B331" s="869" t="s">
        <v>1014</v>
      </c>
      <c r="C331" s="812"/>
      <c r="D331" s="934" t="s">
        <v>1178</v>
      </c>
      <c r="E331" s="934" t="s">
        <v>2559</v>
      </c>
      <c r="F331" s="934" t="s">
        <v>2462</v>
      </c>
    </row>
    <row r="332" spans="1:6" ht="24" x14ac:dyDescent="0.25">
      <c r="A332" s="835" t="s">
        <v>653</v>
      </c>
      <c r="B332" s="869" t="s">
        <v>1015</v>
      </c>
      <c r="C332" s="812"/>
      <c r="D332" s="934" t="s">
        <v>1178</v>
      </c>
      <c r="E332" s="934" t="s">
        <v>2560</v>
      </c>
      <c r="F332" s="934"/>
    </row>
    <row r="333" spans="1:6" ht="24" x14ac:dyDescent="0.25">
      <c r="A333" s="835" t="s">
        <v>657</v>
      </c>
      <c r="B333" s="869" t="s">
        <v>1011</v>
      </c>
      <c r="C333" s="812"/>
      <c r="D333" s="934" t="s">
        <v>1178</v>
      </c>
      <c r="E333" s="934" t="s">
        <v>2559</v>
      </c>
      <c r="F333" s="934" t="s">
        <v>2561</v>
      </c>
    </row>
    <row r="334" spans="1:6" ht="36" x14ac:dyDescent="0.25">
      <c r="A334" s="835" t="s">
        <v>658</v>
      </c>
      <c r="B334" s="827" t="s">
        <v>2217</v>
      </c>
      <c r="C334" s="812"/>
      <c r="D334" s="812"/>
      <c r="E334" s="812"/>
      <c r="F334" s="818"/>
    </row>
    <row r="335" spans="1:6" ht="36" x14ac:dyDescent="0.25">
      <c r="A335" s="835" t="s">
        <v>659</v>
      </c>
      <c r="B335" s="827" t="s">
        <v>2216</v>
      </c>
      <c r="C335" s="812"/>
      <c r="D335" s="812"/>
      <c r="E335" s="812"/>
      <c r="F335" s="818"/>
    </row>
    <row r="336" spans="1:6" ht="36" x14ac:dyDescent="0.25">
      <c r="A336" s="835" t="s">
        <v>1379</v>
      </c>
      <c r="B336" s="827" t="s">
        <v>2215</v>
      </c>
      <c r="C336" s="812"/>
      <c r="D336" s="812"/>
      <c r="E336" s="812"/>
      <c r="F336" s="818"/>
    </row>
    <row r="337" spans="1:6" x14ac:dyDescent="0.25">
      <c r="A337" s="826"/>
      <c r="B337" s="869"/>
      <c r="C337" s="812"/>
      <c r="D337" s="812"/>
      <c r="E337" s="812"/>
      <c r="F337" s="818"/>
    </row>
    <row r="338" spans="1:6" x14ac:dyDescent="0.25">
      <c r="A338" s="875" t="s">
        <v>991</v>
      </c>
      <c r="B338" s="873" t="s">
        <v>655</v>
      </c>
      <c r="C338" s="876"/>
      <c r="D338" s="809"/>
      <c r="E338" s="809"/>
      <c r="F338" s="819"/>
    </row>
    <row r="339" spans="1:6" ht="24" x14ac:dyDescent="0.25">
      <c r="A339" s="835" t="s">
        <v>31</v>
      </c>
      <c r="B339" s="869" t="s">
        <v>1002</v>
      </c>
      <c r="C339" s="807"/>
      <c r="D339" s="745" t="s">
        <v>165</v>
      </c>
      <c r="E339" s="745"/>
      <c r="F339" s="812"/>
    </row>
    <row r="340" spans="1:6" ht="24" x14ac:dyDescent="0.25">
      <c r="A340" s="835" t="s">
        <v>29</v>
      </c>
      <c r="B340" s="869" t="s">
        <v>614</v>
      </c>
      <c r="C340" s="807"/>
      <c r="D340" s="745" t="s">
        <v>165</v>
      </c>
      <c r="E340" s="745" t="s">
        <v>1176</v>
      </c>
      <c r="F340" s="812" t="s">
        <v>1183</v>
      </c>
    </row>
    <row r="341" spans="1:6" ht="36" x14ac:dyDescent="0.25">
      <c r="A341" s="835" t="s">
        <v>27</v>
      </c>
      <c r="B341" s="869" t="s">
        <v>615</v>
      </c>
      <c r="C341" s="807"/>
      <c r="D341" s="745" t="s">
        <v>1178</v>
      </c>
      <c r="E341" s="745" t="s">
        <v>1184</v>
      </c>
      <c r="F341" s="812" t="s">
        <v>1185</v>
      </c>
    </row>
    <row r="342" spans="1:6" ht="36" x14ac:dyDescent="0.25">
      <c r="A342" s="835" t="s">
        <v>25</v>
      </c>
      <c r="B342" s="869" t="s">
        <v>616</v>
      </c>
      <c r="C342" s="807"/>
      <c r="D342" s="745" t="s">
        <v>1178</v>
      </c>
      <c r="E342" s="745" t="s">
        <v>2223</v>
      </c>
      <c r="F342" s="812" t="s">
        <v>1187</v>
      </c>
    </row>
    <row r="343" spans="1:6" x14ac:dyDescent="0.25">
      <c r="A343" s="835" t="s">
        <v>23</v>
      </c>
      <c r="B343" s="869" t="s">
        <v>2222</v>
      </c>
      <c r="C343" s="807"/>
      <c r="D343" s="745" t="s">
        <v>165</v>
      </c>
      <c r="E343" s="745" t="s">
        <v>1188</v>
      </c>
      <c r="F343" s="812" t="s">
        <v>1189</v>
      </c>
    </row>
    <row r="344" spans="1:6" ht="24" x14ac:dyDescent="0.25">
      <c r="A344" s="874" t="s">
        <v>20</v>
      </c>
      <c r="B344" s="869" t="s">
        <v>2221</v>
      </c>
      <c r="C344" s="807"/>
      <c r="D344" s="745" t="s">
        <v>1178</v>
      </c>
      <c r="E344" s="745" t="s">
        <v>1190</v>
      </c>
      <c r="F344" s="812" t="s">
        <v>1191</v>
      </c>
    </row>
    <row r="345" spans="1:6" ht="36" x14ac:dyDescent="0.25">
      <c r="A345" s="874" t="s">
        <v>18</v>
      </c>
      <c r="B345" s="869" t="s">
        <v>1003</v>
      </c>
      <c r="C345" s="807"/>
      <c r="D345" s="745" t="s">
        <v>1178</v>
      </c>
      <c r="E345" s="745" t="s">
        <v>2220</v>
      </c>
      <c r="F345" s="812" t="s">
        <v>1193</v>
      </c>
    </row>
    <row r="346" spans="1:6" ht="36" x14ac:dyDescent="0.25">
      <c r="A346" s="835" t="s">
        <v>34</v>
      </c>
      <c r="B346" s="869" t="s">
        <v>1004</v>
      </c>
      <c r="C346" s="807"/>
      <c r="D346" s="745" t="s">
        <v>1178</v>
      </c>
      <c r="E346" s="745" t="s">
        <v>2219</v>
      </c>
      <c r="F346" s="812" t="s">
        <v>1193</v>
      </c>
    </row>
    <row r="347" spans="1:6" ht="36" x14ac:dyDescent="0.25">
      <c r="A347" s="835" t="s">
        <v>51</v>
      </c>
      <c r="B347" s="869" t="s">
        <v>1005</v>
      </c>
      <c r="C347" s="807"/>
      <c r="D347" s="745" t="s">
        <v>1178</v>
      </c>
      <c r="E347" s="745" t="s">
        <v>2219</v>
      </c>
      <c r="F347" s="812" t="s">
        <v>1193</v>
      </c>
    </row>
    <row r="348" spans="1:6" ht="36" x14ac:dyDescent="0.25">
      <c r="A348" s="835" t="s">
        <v>49</v>
      </c>
      <c r="B348" s="869" t="s">
        <v>1006</v>
      </c>
      <c r="C348" s="807"/>
      <c r="D348" s="745" t="s">
        <v>1178</v>
      </c>
      <c r="E348" s="745" t="s">
        <v>2219</v>
      </c>
      <c r="F348" s="812" t="s">
        <v>1193</v>
      </c>
    </row>
    <row r="349" spans="1:6" x14ac:dyDescent="0.25">
      <c r="A349" s="826"/>
      <c r="B349" s="832" t="s">
        <v>1007</v>
      </c>
      <c r="C349" s="807"/>
      <c r="D349" s="745"/>
      <c r="E349" s="812"/>
      <c r="F349" s="818"/>
    </row>
    <row r="350" spans="1:6" ht="24" x14ac:dyDescent="0.25">
      <c r="A350" s="835" t="s">
        <v>66</v>
      </c>
      <c r="B350" s="869" t="s">
        <v>1008</v>
      </c>
      <c r="C350" s="745"/>
      <c r="D350" s="934" t="s">
        <v>1178</v>
      </c>
      <c r="E350" s="934" t="s">
        <v>2559</v>
      </c>
      <c r="F350" s="934" t="s">
        <v>2461</v>
      </c>
    </row>
    <row r="351" spans="1:6" ht="24" x14ac:dyDescent="0.25">
      <c r="A351" s="835" t="s">
        <v>645</v>
      </c>
      <c r="B351" s="869" t="s">
        <v>1009</v>
      </c>
      <c r="C351" s="745"/>
      <c r="D351" s="934" t="s">
        <v>1178</v>
      </c>
      <c r="E351" s="934" t="s">
        <v>2559</v>
      </c>
      <c r="F351" s="934" t="s">
        <v>2462</v>
      </c>
    </row>
    <row r="352" spans="1:6" ht="24" x14ac:dyDescent="0.25">
      <c r="A352" s="835" t="s">
        <v>647</v>
      </c>
      <c r="B352" s="869" t="s">
        <v>1010</v>
      </c>
      <c r="C352" s="812"/>
      <c r="D352" s="934" t="s">
        <v>1178</v>
      </c>
      <c r="E352" s="934" t="s">
        <v>2560</v>
      </c>
      <c r="F352" s="934"/>
    </row>
    <row r="353" spans="1:6" ht="24" x14ac:dyDescent="0.25">
      <c r="A353" s="835" t="s">
        <v>648</v>
      </c>
      <c r="B353" s="869" t="s">
        <v>2218</v>
      </c>
      <c r="C353" s="812"/>
      <c r="D353" s="934" t="s">
        <v>1178</v>
      </c>
      <c r="E353" s="934" t="s">
        <v>2559</v>
      </c>
      <c r="F353" s="934" t="s">
        <v>2561</v>
      </c>
    </row>
    <row r="354" spans="1:6" x14ac:dyDescent="0.25">
      <c r="A354" s="826"/>
      <c r="B354" s="832" t="s">
        <v>1012</v>
      </c>
      <c r="C354" s="812"/>
      <c r="D354" s="812"/>
      <c r="E354" s="812"/>
      <c r="F354" s="818"/>
    </row>
    <row r="355" spans="1:6" ht="24" x14ac:dyDescent="0.25">
      <c r="A355" s="835" t="s">
        <v>650</v>
      </c>
      <c r="B355" s="869" t="s">
        <v>1013</v>
      </c>
      <c r="C355" s="812"/>
      <c r="D355" s="934" t="s">
        <v>1178</v>
      </c>
      <c r="E355" s="934" t="s">
        <v>2559</v>
      </c>
      <c r="F355" s="934" t="s">
        <v>2461</v>
      </c>
    </row>
    <row r="356" spans="1:6" ht="24" x14ac:dyDescent="0.25">
      <c r="A356" s="835" t="s">
        <v>652</v>
      </c>
      <c r="B356" s="869" t="s">
        <v>1014</v>
      </c>
      <c r="C356" s="812"/>
      <c r="D356" s="934" t="s">
        <v>1178</v>
      </c>
      <c r="E356" s="934" t="s">
        <v>2559</v>
      </c>
      <c r="F356" s="934" t="s">
        <v>2462</v>
      </c>
    </row>
    <row r="357" spans="1:6" ht="24" x14ac:dyDescent="0.25">
      <c r="A357" s="835" t="s">
        <v>653</v>
      </c>
      <c r="B357" s="869" t="s">
        <v>1015</v>
      </c>
      <c r="C357" s="812"/>
      <c r="D357" s="934" t="s">
        <v>1178</v>
      </c>
      <c r="E357" s="934" t="s">
        <v>2560</v>
      </c>
      <c r="F357" s="934"/>
    </row>
    <row r="358" spans="1:6" ht="24" x14ac:dyDescent="0.25">
      <c r="A358" s="835" t="s">
        <v>657</v>
      </c>
      <c r="B358" s="869" t="s">
        <v>1011</v>
      </c>
      <c r="C358" s="812"/>
      <c r="D358" s="934" t="s">
        <v>1178</v>
      </c>
      <c r="E358" s="934" t="s">
        <v>2559</v>
      </c>
      <c r="F358" s="934" t="s">
        <v>2561</v>
      </c>
    </row>
    <row r="359" spans="1:6" ht="36" x14ac:dyDescent="0.25">
      <c r="A359" s="835" t="s">
        <v>658</v>
      </c>
      <c r="B359" s="827" t="s">
        <v>2217</v>
      </c>
      <c r="C359" s="812"/>
      <c r="D359" s="812"/>
      <c r="E359" s="812"/>
      <c r="F359" s="818"/>
    </row>
    <row r="360" spans="1:6" ht="36" x14ac:dyDescent="0.25">
      <c r="A360" s="835" t="s">
        <v>659</v>
      </c>
      <c r="B360" s="827" t="s">
        <v>2216</v>
      </c>
      <c r="C360" s="812"/>
      <c r="D360" s="812"/>
      <c r="E360" s="812"/>
      <c r="F360" s="818"/>
    </row>
    <row r="361" spans="1:6" ht="36" x14ac:dyDescent="0.25">
      <c r="A361" s="835" t="s">
        <v>1379</v>
      </c>
      <c r="B361" s="827" t="s">
        <v>2215</v>
      </c>
      <c r="C361" s="812"/>
      <c r="D361" s="812"/>
      <c r="E361" s="812"/>
      <c r="F361" s="818"/>
    </row>
    <row r="362" spans="1:6" ht="36" x14ac:dyDescent="0.25">
      <c r="A362" s="835" t="s">
        <v>1380</v>
      </c>
      <c r="B362" s="827" t="s">
        <v>2214</v>
      </c>
      <c r="C362" s="812"/>
      <c r="D362" s="812"/>
      <c r="E362" s="812"/>
      <c r="F362" s="812"/>
    </row>
    <row r="363" spans="1:6" x14ac:dyDescent="0.25">
      <c r="A363" s="826" t="s">
        <v>2213</v>
      </c>
      <c r="B363" s="827" t="s">
        <v>2212</v>
      </c>
      <c r="C363" s="807"/>
      <c r="D363" s="745"/>
      <c r="E363" s="807"/>
      <c r="F363" s="812"/>
    </row>
    <row r="364" spans="1:6" ht="48" x14ac:dyDescent="0.25">
      <c r="A364" s="826" t="s">
        <v>114</v>
      </c>
      <c r="B364" s="869" t="s">
        <v>623</v>
      </c>
      <c r="C364" s="807"/>
      <c r="D364" s="745" t="s">
        <v>1178</v>
      </c>
      <c r="E364" s="745" t="s">
        <v>1196</v>
      </c>
      <c r="F364" s="812" t="s">
        <v>1197</v>
      </c>
    </row>
    <row r="365" spans="1:6" ht="36" x14ac:dyDescent="0.25">
      <c r="A365" s="826" t="s">
        <v>112</v>
      </c>
      <c r="B365" s="869" t="s">
        <v>511</v>
      </c>
      <c r="C365" s="807"/>
      <c r="D365" s="745" t="s">
        <v>1178</v>
      </c>
      <c r="E365" s="745" t="s">
        <v>1198</v>
      </c>
      <c r="F365" s="812" t="s">
        <v>1199</v>
      </c>
    </row>
    <row r="366" spans="1:6" x14ac:dyDescent="0.25">
      <c r="A366" s="829" t="s">
        <v>110</v>
      </c>
      <c r="B366" s="827" t="s">
        <v>512</v>
      </c>
      <c r="C366" s="807"/>
      <c r="D366" s="745"/>
      <c r="E366" s="807"/>
      <c r="F366" s="812"/>
    </row>
    <row r="367" spans="1:6" ht="24" x14ac:dyDescent="0.25">
      <c r="A367" s="829" t="s">
        <v>108</v>
      </c>
      <c r="B367" s="827" t="s">
        <v>513</v>
      </c>
      <c r="C367" s="807"/>
      <c r="D367" s="745"/>
      <c r="E367" s="807"/>
      <c r="F367" s="812"/>
    </row>
    <row r="368" spans="1:6" ht="24" x14ac:dyDescent="0.25">
      <c r="A368" s="829" t="s">
        <v>1016</v>
      </c>
      <c r="B368" s="827" t="s">
        <v>2211</v>
      </c>
      <c r="C368" s="807"/>
      <c r="D368" s="745"/>
      <c r="E368" s="807"/>
      <c r="F368" s="812"/>
    </row>
    <row r="369" spans="1:6" x14ac:dyDescent="0.25">
      <c r="A369" s="826"/>
      <c r="B369" s="869"/>
      <c r="C369" s="807"/>
      <c r="D369" s="745"/>
      <c r="E369" s="807"/>
      <c r="F369" s="812"/>
    </row>
    <row r="370" spans="1:6" x14ac:dyDescent="0.25">
      <c r="A370" s="877" t="s">
        <v>106</v>
      </c>
      <c r="B370" s="827" t="s">
        <v>105</v>
      </c>
      <c r="C370" s="807"/>
      <c r="D370" s="745"/>
      <c r="E370" s="807"/>
      <c r="F370" s="812"/>
    </row>
    <row r="371" spans="1:6" ht="24" x14ac:dyDescent="0.25">
      <c r="A371" s="877" t="s">
        <v>2210</v>
      </c>
      <c r="B371" s="827" t="s">
        <v>2209</v>
      </c>
      <c r="C371" s="807"/>
      <c r="D371" s="745"/>
      <c r="E371" s="807"/>
      <c r="F371" s="745"/>
    </row>
    <row r="372" spans="1:6" ht="36" x14ac:dyDescent="0.25">
      <c r="A372" s="826" t="s">
        <v>31</v>
      </c>
      <c r="B372" s="869" t="s">
        <v>2208</v>
      </c>
      <c r="C372" s="807"/>
      <c r="D372" s="745" t="s">
        <v>165</v>
      </c>
      <c r="E372" s="745" t="s">
        <v>1200</v>
      </c>
      <c r="F372" s="808"/>
    </row>
    <row r="373" spans="1:6" ht="96" x14ac:dyDescent="0.25">
      <c r="A373" s="826" t="s">
        <v>29</v>
      </c>
      <c r="B373" s="869" t="s">
        <v>2207</v>
      </c>
      <c r="C373" s="745" t="s">
        <v>1201</v>
      </c>
      <c r="D373" s="745" t="s">
        <v>1202</v>
      </c>
      <c r="E373" s="745" t="s">
        <v>1203</v>
      </c>
      <c r="F373" s="745" t="s">
        <v>1204</v>
      </c>
    </row>
    <row r="374" spans="1:6" ht="96" x14ac:dyDescent="0.25">
      <c r="A374" s="826" t="s">
        <v>27</v>
      </c>
      <c r="B374" s="869" t="s">
        <v>2196</v>
      </c>
      <c r="C374" s="745"/>
      <c r="D374" s="745" t="s">
        <v>1202</v>
      </c>
      <c r="E374" s="745" t="s">
        <v>2195</v>
      </c>
      <c r="F374" s="745" t="s">
        <v>1204</v>
      </c>
    </row>
    <row r="375" spans="1:6" ht="24" x14ac:dyDescent="0.25">
      <c r="A375" s="826" t="s">
        <v>25</v>
      </c>
      <c r="B375" s="869" t="s">
        <v>2206</v>
      </c>
      <c r="C375" s="807"/>
      <c r="D375" s="745" t="s">
        <v>1205</v>
      </c>
      <c r="E375" s="745" t="s">
        <v>1206</v>
      </c>
      <c r="F375" s="745" t="s">
        <v>1207</v>
      </c>
    </row>
    <row r="376" spans="1:6" ht="24" x14ac:dyDescent="0.25">
      <c r="A376" s="826" t="s">
        <v>23</v>
      </c>
      <c r="B376" s="869" t="s">
        <v>2205</v>
      </c>
      <c r="C376" s="807"/>
      <c r="D376" s="745" t="s">
        <v>1208</v>
      </c>
      <c r="E376" s="745" t="s">
        <v>1211</v>
      </c>
      <c r="F376" s="745" t="s">
        <v>1209</v>
      </c>
    </row>
    <row r="377" spans="1:6" ht="24" x14ac:dyDescent="0.25">
      <c r="A377" s="826" t="s">
        <v>20</v>
      </c>
      <c r="B377" s="869" t="s">
        <v>2204</v>
      </c>
      <c r="C377" s="807"/>
      <c r="D377" s="745" t="s">
        <v>1208</v>
      </c>
      <c r="E377" s="745" t="s">
        <v>2186</v>
      </c>
      <c r="F377" s="745" t="s">
        <v>1209</v>
      </c>
    </row>
    <row r="378" spans="1:6" ht="36" x14ac:dyDescent="0.25">
      <c r="A378" s="826" t="s">
        <v>18</v>
      </c>
      <c r="B378" s="869" t="s">
        <v>2203</v>
      </c>
      <c r="C378" s="807"/>
      <c r="D378" s="745" t="s">
        <v>1208</v>
      </c>
      <c r="E378" s="745" t="s">
        <v>2192</v>
      </c>
      <c r="F378" s="745" t="s">
        <v>1209</v>
      </c>
    </row>
    <row r="379" spans="1:6" ht="24" x14ac:dyDescent="0.25">
      <c r="A379" s="878" t="s">
        <v>34</v>
      </c>
      <c r="B379" s="827" t="s">
        <v>2199</v>
      </c>
      <c r="C379" s="807"/>
      <c r="D379" s="745"/>
      <c r="E379" s="807"/>
      <c r="F379" s="745"/>
    </row>
    <row r="380" spans="1:6" ht="24" x14ac:dyDescent="0.25">
      <c r="A380" s="878" t="s">
        <v>51</v>
      </c>
      <c r="B380" s="827" t="s">
        <v>2198</v>
      </c>
      <c r="C380" s="807"/>
      <c r="D380" s="745"/>
      <c r="E380" s="807"/>
      <c r="F380" s="745"/>
    </row>
    <row r="381" spans="1:6" ht="24" x14ac:dyDescent="0.25">
      <c r="A381" s="878" t="s">
        <v>49</v>
      </c>
      <c r="B381" s="827" t="s">
        <v>2202</v>
      </c>
      <c r="C381" s="807"/>
      <c r="D381" s="745"/>
      <c r="E381" s="807"/>
      <c r="F381" s="745"/>
    </row>
    <row r="382" spans="1:6" s="879" customFormat="1" ht="24" x14ac:dyDescent="0.25">
      <c r="A382" s="878" t="s">
        <v>66</v>
      </c>
      <c r="B382" s="827" t="s">
        <v>514</v>
      </c>
      <c r="C382" s="807"/>
      <c r="D382" s="745"/>
      <c r="E382" s="807"/>
      <c r="F382" s="745"/>
    </row>
    <row r="383" spans="1:6" x14ac:dyDescent="0.25">
      <c r="A383" s="826"/>
      <c r="B383" s="827"/>
      <c r="C383" s="807"/>
      <c r="D383" s="745"/>
      <c r="E383" s="807"/>
      <c r="F383" s="745"/>
    </row>
    <row r="384" spans="1:6" x14ac:dyDescent="0.25">
      <c r="A384" s="826"/>
      <c r="B384" s="827"/>
      <c r="C384" s="807"/>
      <c r="D384" s="745"/>
      <c r="E384" s="807"/>
      <c r="F384" s="745"/>
    </row>
    <row r="385" spans="1:6" ht="24" x14ac:dyDescent="0.25">
      <c r="A385" s="877" t="s">
        <v>93</v>
      </c>
      <c r="B385" s="827" t="s">
        <v>95</v>
      </c>
      <c r="C385" s="807"/>
      <c r="D385" s="745"/>
      <c r="E385" s="807"/>
      <c r="F385" s="745"/>
    </row>
    <row r="386" spans="1:6" ht="36" x14ac:dyDescent="0.25">
      <c r="A386" s="826" t="s">
        <v>31</v>
      </c>
      <c r="B386" s="869" t="s">
        <v>1041</v>
      </c>
      <c r="C386" s="807"/>
      <c r="D386" s="745" t="s">
        <v>1163</v>
      </c>
      <c r="E386" s="745" t="s">
        <v>1200</v>
      </c>
      <c r="F386" s="745"/>
    </row>
    <row r="387" spans="1:6" ht="96" x14ac:dyDescent="0.25">
      <c r="A387" s="826" t="s">
        <v>29</v>
      </c>
      <c r="B387" s="869" t="s">
        <v>1043</v>
      </c>
      <c r="C387" s="807"/>
      <c r="D387" s="745" t="s">
        <v>1202</v>
      </c>
      <c r="E387" s="745" t="s">
        <v>1203</v>
      </c>
      <c r="F387" s="745" t="s">
        <v>1204</v>
      </c>
    </row>
    <row r="388" spans="1:6" ht="96" x14ac:dyDescent="0.25">
      <c r="A388" s="826" t="s">
        <v>27</v>
      </c>
      <c r="B388" s="869" t="s">
        <v>2196</v>
      </c>
      <c r="C388" s="807"/>
      <c r="D388" s="745" t="s">
        <v>1202</v>
      </c>
      <c r="E388" s="745" t="s">
        <v>2195</v>
      </c>
      <c r="F388" s="745" t="s">
        <v>1204</v>
      </c>
    </row>
    <row r="389" spans="1:6" ht="24" x14ac:dyDescent="0.25">
      <c r="A389" s="826" t="s">
        <v>25</v>
      </c>
      <c r="B389" s="869" t="s">
        <v>1063</v>
      </c>
      <c r="C389" s="807"/>
      <c r="D389" s="745" t="s">
        <v>1205</v>
      </c>
      <c r="E389" s="745" t="s">
        <v>1206</v>
      </c>
      <c r="F389" s="745" t="s">
        <v>1207</v>
      </c>
    </row>
    <row r="390" spans="1:6" ht="24" x14ac:dyDescent="0.25">
      <c r="A390" s="826" t="s">
        <v>23</v>
      </c>
      <c r="B390" s="869" t="s">
        <v>2201</v>
      </c>
      <c r="C390" s="807"/>
      <c r="D390" s="745" t="s">
        <v>1208</v>
      </c>
      <c r="E390" s="745" t="s">
        <v>1211</v>
      </c>
      <c r="F390" s="745" t="s">
        <v>1209</v>
      </c>
    </row>
    <row r="391" spans="1:6" ht="24" x14ac:dyDescent="0.25">
      <c r="A391" s="826" t="s">
        <v>20</v>
      </c>
      <c r="B391" s="869" t="s">
        <v>2200</v>
      </c>
      <c r="C391" s="807"/>
      <c r="D391" s="745" t="s">
        <v>1208</v>
      </c>
      <c r="E391" s="745" t="s">
        <v>2186</v>
      </c>
      <c r="F391" s="745" t="s">
        <v>1209</v>
      </c>
    </row>
    <row r="392" spans="1:6" ht="36" x14ac:dyDescent="0.25">
      <c r="A392" s="826" t="s">
        <v>18</v>
      </c>
      <c r="B392" s="869" t="s">
        <v>1044</v>
      </c>
      <c r="C392" s="807"/>
      <c r="D392" s="745" t="s">
        <v>1208</v>
      </c>
      <c r="E392" s="745" t="s">
        <v>2192</v>
      </c>
      <c r="F392" s="745" t="s">
        <v>1210</v>
      </c>
    </row>
    <row r="393" spans="1:6" ht="24" x14ac:dyDescent="0.25">
      <c r="A393" s="829" t="s">
        <v>34</v>
      </c>
      <c r="B393" s="827" t="s">
        <v>2199</v>
      </c>
      <c r="C393" s="807"/>
      <c r="D393" s="745"/>
      <c r="E393" s="745"/>
      <c r="F393" s="745"/>
    </row>
    <row r="394" spans="1:6" s="879" customFormat="1" ht="24" x14ac:dyDescent="0.25">
      <c r="A394" s="829" t="s">
        <v>51</v>
      </c>
      <c r="B394" s="827" t="s">
        <v>2198</v>
      </c>
      <c r="C394" s="807"/>
      <c r="D394" s="745"/>
      <c r="E394" s="807"/>
      <c r="F394" s="745"/>
    </row>
    <row r="395" spans="1:6" s="879" customFormat="1" ht="24" x14ac:dyDescent="0.25">
      <c r="A395" s="829" t="s">
        <v>49</v>
      </c>
      <c r="B395" s="827" t="s">
        <v>2197</v>
      </c>
      <c r="C395" s="807"/>
      <c r="D395" s="745"/>
      <c r="E395" s="807"/>
      <c r="F395" s="745"/>
    </row>
    <row r="396" spans="1:6" s="879" customFormat="1" ht="24" x14ac:dyDescent="0.25">
      <c r="A396" s="829" t="s">
        <v>66</v>
      </c>
      <c r="B396" s="827" t="s">
        <v>514</v>
      </c>
      <c r="C396" s="807"/>
      <c r="D396" s="745"/>
      <c r="E396" s="807"/>
      <c r="F396" s="745"/>
    </row>
    <row r="397" spans="1:6" x14ac:dyDescent="0.25">
      <c r="A397" s="880"/>
      <c r="B397" s="869"/>
      <c r="C397" s="807"/>
      <c r="D397" s="745"/>
      <c r="E397" s="807"/>
      <c r="F397" s="745"/>
    </row>
    <row r="398" spans="1:6" ht="24" x14ac:dyDescent="0.25">
      <c r="A398" s="877" t="s">
        <v>89</v>
      </c>
      <c r="B398" s="827" t="s">
        <v>92</v>
      </c>
      <c r="C398" s="807"/>
      <c r="D398" s="745"/>
      <c r="E398" s="807"/>
      <c r="F398" s="745"/>
    </row>
    <row r="399" spans="1:6" ht="36" x14ac:dyDescent="0.25">
      <c r="A399" s="826" t="s">
        <v>31</v>
      </c>
      <c r="B399" s="869" t="s">
        <v>1042</v>
      </c>
      <c r="C399" s="807"/>
      <c r="D399" s="745" t="s">
        <v>1163</v>
      </c>
      <c r="E399" s="745" t="s">
        <v>1200</v>
      </c>
      <c r="F399" s="745"/>
    </row>
    <row r="400" spans="1:6" ht="96" x14ac:dyDescent="0.25">
      <c r="A400" s="826" t="s">
        <v>29</v>
      </c>
      <c r="B400" s="869" t="s">
        <v>1043</v>
      </c>
      <c r="C400" s="807"/>
      <c r="D400" s="745" t="s">
        <v>1202</v>
      </c>
      <c r="E400" s="745" t="s">
        <v>1203</v>
      </c>
      <c r="F400" s="745" t="s">
        <v>1204</v>
      </c>
    </row>
    <row r="401" spans="1:6" ht="96" x14ac:dyDescent="0.25">
      <c r="A401" s="826" t="s">
        <v>27</v>
      </c>
      <c r="B401" s="869" t="s">
        <v>2196</v>
      </c>
      <c r="C401" s="807"/>
      <c r="D401" s="745" t="s">
        <v>1202</v>
      </c>
      <c r="E401" s="745" t="s">
        <v>2195</v>
      </c>
      <c r="F401" s="745" t="s">
        <v>1204</v>
      </c>
    </row>
    <row r="402" spans="1:6" ht="24" x14ac:dyDescent="0.25">
      <c r="A402" s="826" t="s">
        <v>25</v>
      </c>
      <c r="B402" s="869" t="s">
        <v>1062</v>
      </c>
      <c r="C402" s="807"/>
      <c r="D402" s="745" t="s">
        <v>1205</v>
      </c>
      <c r="E402" s="745" t="s">
        <v>1206</v>
      </c>
      <c r="F402" s="745" t="s">
        <v>1207</v>
      </c>
    </row>
    <row r="403" spans="1:6" ht="24" x14ac:dyDescent="0.25">
      <c r="A403" s="826" t="s">
        <v>23</v>
      </c>
      <c r="B403" s="869" t="s">
        <v>2194</v>
      </c>
      <c r="C403" s="807"/>
      <c r="D403" s="745" t="s">
        <v>1208</v>
      </c>
      <c r="E403" s="745" t="s">
        <v>1211</v>
      </c>
      <c r="F403" s="745" t="s">
        <v>1209</v>
      </c>
    </row>
    <row r="404" spans="1:6" ht="24" x14ac:dyDescent="0.25">
      <c r="A404" s="826" t="s">
        <v>20</v>
      </c>
      <c r="B404" s="869" t="s">
        <v>2193</v>
      </c>
      <c r="C404" s="807"/>
      <c r="D404" s="745" t="s">
        <v>1208</v>
      </c>
      <c r="E404" s="745" t="s">
        <v>2186</v>
      </c>
      <c r="F404" s="745" t="s">
        <v>1209</v>
      </c>
    </row>
    <row r="405" spans="1:6" ht="36" x14ac:dyDescent="0.25">
      <c r="A405" s="826" t="s">
        <v>18</v>
      </c>
      <c r="B405" s="869" t="s">
        <v>1044</v>
      </c>
      <c r="C405" s="807"/>
      <c r="D405" s="745" t="s">
        <v>1208</v>
      </c>
      <c r="E405" s="745" t="s">
        <v>2192</v>
      </c>
      <c r="F405" s="745" t="s">
        <v>1210</v>
      </c>
    </row>
    <row r="406" spans="1:6" s="879" customFormat="1" ht="24" x14ac:dyDescent="0.25">
      <c r="A406" s="829" t="s">
        <v>34</v>
      </c>
      <c r="B406" s="827" t="s">
        <v>1045</v>
      </c>
      <c r="C406" s="807"/>
      <c r="D406" s="745"/>
      <c r="E406" s="807"/>
      <c r="F406" s="745"/>
    </row>
    <row r="407" spans="1:6" s="879" customFormat="1" ht="24" x14ac:dyDescent="0.25">
      <c r="A407" s="829" t="s">
        <v>51</v>
      </c>
      <c r="B407" s="827" t="s">
        <v>2191</v>
      </c>
      <c r="C407" s="807"/>
      <c r="D407" s="745"/>
      <c r="E407" s="807"/>
      <c r="F407" s="745"/>
    </row>
    <row r="408" spans="1:6" s="879" customFormat="1" ht="24" x14ac:dyDescent="0.25">
      <c r="A408" s="829" t="s">
        <v>49</v>
      </c>
      <c r="B408" s="827" t="s">
        <v>2190</v>
      </c>
      <c r="C408" s="807"/>
      <c r="D408" s="745"/>
      <c r="E408" s="807"/>
      <c r="F408" s="745"/>
    </row>
    <row r="409" spans="1:6" s="879" customFormat="1" ht="24" x14ac:dyDescent="0.25">
      <c r="A409" s="829" t="s">
        <v>66</v>
      </c>
      <c r="B409" s="827" t="s">
        <v>514</v>
      </c>
      <c r="C409" s="807"/>
      <c r="D409" s="745"/>
      <c r="E409" s="807"/>
      <c r="F409" s="745"/>
    </row>
    <row r="410" spans="1:6" s="879" customFormat="1" x14ac:dyDescent="0.25">
      <c r="A410" s="829"/>
      <c r="B410" s="827"/>
      <c r="C410" s="807"/>
      <c r="D410" s="745"/>
      <c r="E410" s="807"/>
      <c r="F410" s="745"/>
    </row>
    <row r="411" spans="1:6" s="879" customFormat="1" ht="36" x14ac:dyDescent="0.25">
      <c r="A411" s="829" t="s">
        <v>88</v>
      </c>
      <c r="B411" s="827" t="s">
        <v>2189</v>
      </c>
      <c r="C411" s="807"/>
      <c r="D411" s="745"/>
      <c r="E411" s="807"/>
      <c r="F411" s="745"/>
    </row>
    <row r="412" spans="1:6" s="879" customFormat="1" ht="36" x14ac:dyDescent="0.25">
      <c r="A412" s="829" t="s">
        <v>1061</v>
      </c>
      <c r="B412" s="827" t="s">
        <v>2188</v>
      </c>
      <c r="C412" s="807"/>
      <c r="D412" s="745"/>
      <c r="E412" s="807"/>
      <c r="F412" s="745"/>
    </row>
    <row r="413" spans="1:6" s="879" customFormat="1" ht="24" x14ac:dyDescent="0.25">
      <c r="A413" s="829" t="s">
        <v>1275</v>
      </c>
      <c r="B413" s="827" t="s">
        <v>515</v>
      </c>
      <c r="C413" s="807"/>
      <c r="D413" s="745"/>
      <c r="E413" s="807"/>
      <c r="F413" s="745"/>
    </row>
    <row r="414" spans="1:6" x14ac:dyDescent="0.25">
      <c r="A414" s="881"/>
      <c r="B414" s="827"/>
      <c r="C414" s="807"/>
      <c r="D414" s="745"/>
      <c r="E414" s="807"/>
      <c r="F414" s="745"/>
    </row>
    <row r="415" spans="1:6" x14ac:dyDescent="0.25">
      <c r="A415" s="829" t="s">
        <v>86</v>
      </c>
      <c r="B415" s="827" t="s">
        <v>85</v>
      </c>
      <c r="C415" s="807"/>
      <c r="D415" s="745"/>
      <c r="E415" s="807"/>
      <c r="F415" s="745"/>
    </row>
    <row r="416" spans="1:6" x14ac:dyDescent="0.25">
      <c r="A416" s="826" t="s">
        <v>84</v>
      </c>
      <c r="B416" s="869" t="s">
        <v>83</v>
      </c>
      <c r="C416" s="807"/>
      <c r="D416" s="745"/>
      <c r="E416" s="807"/>
      <c r="F416" s="745"/>
    </row>
    <row r="417" spans="1:6" ht="36" x14ac:dyDescent="0.25">
      <c r="A417" s="826" t="s">
        <v>31</v>
      </c>
      <c r="B417" s="869" t="s">
        <v>1046</v>
      </c>
      <c r="C417" s="807"/>
      <c r="D417" s="745" t="s">
        <v>165</v>
      </c>
      <c r="E417" s="745" t="s">
        <v>1200</v>
      </c>
      <c r="F417" s="745"/>
    </row>
    <row r="418" spans="1:6" ht="48" x14ac:dyDescent="0.25">
      <c r="A418" s="826" t="s">
        <v>29</v>
      </c>
      <c r="B418" s="869" t="s">
        <v>516</v>
      </c>
      <c r="C418" s="807"/>
      <c r="D418" s="745" t="s">
        <v>1212</v>
      </c>
      <c r="E418" s="745" t="s">
        <v>1213</v>
      </c>
      <c r="F418" s="745" t="s">
        <v>1214</v>
      </c>
    </row>
    <row r="419" spans="1:6" ht="24" x14ac:dyDescent="0.25">
      <c r="A419" s="826" t="s">
        <v>27</v>
      </c>
      <c r="B419" s="869" t="s">
        <v>517</v>
      </c>
      <c r="C419" s="807"/>
      <c r="D419" s="745" t="s">
        <v>1212</v>
      </c>
      <c r="E419" s="745" t="s">
        <v>1206</v>
      </c>
      <c r="F419" s="745" t="s">
        <v>1215</v>
      </c>
    </row>
    <row r="420" spans="1:6" ht="48" x14ac:dyDescent="0.25">
      <c r="A420" s="826" t="s">
        <v>25</v>
      </c>
      <c r="B420" s="869" t="s">
        <v>518</v>
      </c>
      <c r="C420" s="807"/>
      <c r="D420" s="745" t="s">
        <v>1212</v>
      </c>
      <c r="E420" s="745" t="s">
        <v>1213</v>
      </c>
      <c r="F420" s="745" t="s">
        <v>1214</v>
      </c>
    </row>
    <row r="421" spans="1:6" ht="36" x14ac:dyDescent="0.25">
      <c r="A421" s="826" t="s">
        <v>23</v>
      </c>
      <c r="B421" s="869" t="s">
        <v>519</v>
      </c>
      <c r="C421" s="807"/>
      <c r="D421" s="745" t="s">
        <v>1216</v>
      </c>
      <c r="E421" s="745" t="s">
        <v>1217</v>
      </c>
      <c r="F421" s="745" t="s">
        <v>1218</v>
      </c>
    </row>
    <row r="422" spans="1:6" ht="36" x14ac:dyDescent="0.25">
      <c r="A422" s="826" t="s">
        <v>20</v>
      </c>
      <c r="B422" s="869" t="s">
        <v>520</v>
      </c>
      <c r="C422" s="807"/>
      <c r="D422" s="745" t="s">
        <v>1216</v>
      </c>
      <c r="E422" s="745" t="s">
        <v>1219</v>
      </c>
      <c r="F422" s="745" t="s">
        <v>1218</v>
      </c>
    </row>
    <row r="423" spans="1:6" ht="24" x14ac:dyDescent="0.25">
      <c r="A423" s="826" t="s">
        <v>18</v>
      </c>
      <c r="B423" s="869" t="s">
        <v>2187</v>
      </c>
      <c r="C423" s="807"/>
      <c r="D423" s="745" t="s">
        <v>1216</v>
      </c>
      <c r="E423" s="745" t="s">
        <v>2186</v>
      </c>
      <c r="F423" s="745" t="s">
        <v>1218</v>
      </c>
    </row>
    <row r="424" spans="1:6" ht="36" x14ac:dyDescent="0.25">
      <c r="A424" s="826" t="s">
        <v>34</v>
      </c>
      <c r="B424" s="869" t="s">
        <v>1064</v>
      </c>
      <c r="C424" s="807"/>
      <c r="D424" s="745" t="s">
        <v>1216</v>
      </c>
      <c r="E424" s="745" t="s">
        <v>2155</v>
      </c>
      <c r="F424" s="745" t="s">
        <v>1218</v>
      </c>
    </row>
    <row r="425" spans="1:6" s="879" customFormat="1" ht="24" x14ac:dyDescent="0.25">
      <c r="A425" s="829" t="s">
        <v>51</v>
      </c>
      <c r="B425" s="827" t="s">
        <v>2185</v>
      </c>
      <c r="C425" s="807"/>
      <c r="D425" s="745"/>
      <c r="E425" s="807"/>
      <c r="F425" s="745"/>
    </row>
    <row r="426" spans="1:6" s="879" customFormat="1" ht="24" x14ac:dyDescent="0.25">
      <c r="A426" s="829" t="s">
        <v>49</v>
      </c>
      <c r="B426" s="827" t="s">
        <v>521</v>
      </c>
      <c r="C426" s="807"/>
      <c r="D426" s="745"/>
      <c r="E426" s="807"/>
      <c r="F426" s="745"/>
    </row>
    <row r="427" spans="1:6" s="879" customFormat="1" x14ac:dyDescent="0.25">
      <c r="A427" s="829" t="s">
        <v>66</v>
      </c>
      <c r="B427" s="827" t="s">
        <v>522</v>
      </c>
      <c r="C427" s="807"/>
      <c r="D427" s="745"/>
      <c r="E427" s="807"/>
      <c r="F427" s="745"/>
    </row>
    <row r="428" spans="1:6" s="879" customFormat="1" ht="24" x14ac:dyDescent="0.25">
      <c r="A428" s="829" t="s">
        <v>645</v>
      </c>
      <c r="B428" s="827" t="s">
        <v>2184</v>
      </c>
      <c r="C428" s="807"/>
      <c r="D428" s="745"/>
      <c r="E428" s="807"/>
      <c r="F428" s="745"/>
    </row>
    <row r="429" spans="1:6" s="879" customFormat="1" ht="24" x14ac:dyDescent="0.25">
      <c r="A429" s="829" t="s">
        <v>647</v>
      </c>
      <c r="B429" s="827" t="s">
        <v>523</v>
      </c>
      <c r="C429" s="807"/>
      <c r="D429" s="745"/>
      <c r="E429" s="807"/>
      <c r="F429" s="745"/>
    </row>
    <row r="430" spans="1:6" x14ac:dyDescent="0.25">
      <c r="A430" s="826"/>
      <c r="B430" s="869"/>
      <c r="C430" s="807"/>
      <c r="D430" s="745"/>
      <c r="E430" s="807"/>
      <c r="F430" s="745"/>
    </row>
    <row r="431" spans="1:6" x14ac:dyDescent="0.25">
      <c r="A431" s="882" t="s">
        <v>1075</v>
      </c>
      <c r="B431" s="883" t="s">
        <v>1065</v>
      </c>
      <c r="C431" s="807"/>
      <c r="D431" s="745"/>
      <c r="E431" s="807"/>
      <c r="F431" s="745"/>
    </row>
    <row r="432" spans="1:6" ht="36" x14ac:dyDescent="0.25">
      <c r="A432" s="871" t="s">
        <v>31</v>
      </c>
      <c r="B432" s="831" t="s">
        <v>2183</v>
      </c>
      <c r="C432" s="807"/>
      <c r="D432" s="745" t="s">
        <v>165</v>
      </c>
      <c r="E432" s="745" t="s">
        <v>1200</v>
      </c>
      <c r="F432" s="745"/>
    </row>
    <row r="433" spans="1:6" ht="48" x14ac:dyDescent="0.25">
      <c r="A433" s="871" t="s">
        <v>29</v>
      </c>
      <c r="B433" s="831" t="s">
        <v>1066</v>
      </c>
      <c r="C433" s="807"/>
      <c r="D433" s="745" t="s">
        <v>1212</v>
      </c>
      <c r="E433" s="745" t="s">
        <v>1213</v>
      </c>
      <c r="F433" s="745" t="s">
        <v>1214</v>
      </c>
    </row>
    <row r="434" spans="1:6" ht="24" x14ac:dyDescent="0.25">
      <c r="A434" s="871" t="s">
        <v>27</v>
      </c>
      <c r="B434" s="831" t="s">
        <v>1067</v>
      </c>
      <c r="C434" s="807"/>
      <c r="D434" s="745" t="s">
        <v>1212</v>
      </c>
      <c r="E434" s="745" t="s">
        <v>1206</v>
      </c>
      <c r="F434" s="745" t="s">
        <v>1215</v>
      </c>
    </row>
    <row r="435" spans="1:6" ht="36" x14ac:dyDescent="0.25">
      <c r="A435" s="871" t="s">
        <v>25</v>
      </c>
      <c r="B435" s="831" t="s">
        <v>1068</v>
      </c>
      <c r="C435" s="807"/>
      <c r="D435" s="745" t="s">
        <v>1216</v>
      </c>
      <c r="E435" s="745" t="s">
        <v>1217</v>
      </c>
      <c r="F435" s="745" t="s">
        <v>1218</v>
      </c>
    </row>
    <row r="436" spans="1:6" ht="36" x14ac:dyDescent="0.25">
      <c r="A436" s="871" t="s">
        <v>23</v>
      </c>
      <c r="B436" s="831" t="s">
        <v>1069</v>
      </c>
      <c r="C436" s="807"/>
      <c r="D436" s="745" t="s">
        <v>1216</v>
      </c>
      <c r="E436" s="745" t="s">
        <v>1219</v>
      </c>
      <c r="F436" s="745" t="s">
        <v>1218</v>
      </c>
    </row>
    <row r="437" spans="1:6" ht="36" x14ac:dyDescent="0.25">
      <c r="A437" s="871" t="s">
        <v>20</v>
      </c>
      <c r="B437" s="831" t="s">
        <v>2182</v>
      </c>
      <c r="C437" s="807"/>
      <c r="D437" s="745" t="s">
        <v>1216</v>
      </c>
      <c r="E437" s="745" t="s">
        <v>2162</v>
      </c>
      <c r="F437" s="745" t="s">
        <v>1218</v>
      </c>
    </row>
    <row r="438" spans="1:6" ht="36" x14ac:dyDescent="0.25">
      <c r="A438" s="871" t="s">
        <v>18</v>
      </c>
      <c r="B438" s="831" t="s">
        <v>1070</v>
      </c>
      <c r="C438" s="807"/>
      <c r="D438" s="745" t="s">
        <v>1216</v>
      </c>
      <c r="E438" s="745" t="s">
        <v>2155</v>
      </c>
      <c r="F438" s="745" t="s">
        <v>1218</v>
      </c>
    </row>
    <row r="439" spans="1:6" ht="24" x14ac:dyDescent="0.25">
      <c r="A439" s="882" t="s">
        <v>34</v>
      </c>
      <c r="B439" s="883" t="s">
        <v>1071</v>
      </c>
      <c r="C439" s="807"/>
      <c r="D439" s="745"/>
      <c r="E439" s="807"/>
      <c r="F439" s="745"/>
    </row>
    <row r="440" spans="1:6" ht="24" x14ac:dyDescent="0.25">
      <c r="A440" s="882" t="s">
        <v>51</v>
      </c>
      <c r="B440" s="883" t="s">
        <v>1072</v>
      </c>
      <c r="C440" s="807"/>
      <c r="D440" s="745"/>
      <c r="E440" s="807"/>
      <c r="F440" s="745"/>
    </row>
    <row r="441" spans="1:6" x14ac:dyDescent="0.25">
      <c r="A441" s="882" t="s">
        <v>49</v>
      </c>
      <c r="B441" s="883" t="s">
        <v>1073</v>
      </c>
      <c r="C441" s="807"/>
      <c r="D441" s="745"/>
      <c r="E441" s="807"/>
      <c r="F441" s="745"/>
    </row>
    <row r="442" spans="1:6" ht="24" x14ac:dyDescent="0.25">
      <c r="A442" s="882" t="s">
        <v>66</v>
      </c>
      <c r="B442" s="883" t="s">
        <v>2181</v>
      </c>
      <c r="C442" s="807"/>
      <c r="D442" s="745"/>
      <c r="E442" s="807"/>
      <c r="F442" s="745"/>
    </row>
    <row r="443" spans="1:6" ht="24" x14ac:dyDescent="0.25">
      <c r="A443" s="882" t="s">
        <v>645</v>
      </c>
      <c r="B443" s="883" t="s">
        <v>1074</v>
      </c>
      <c r="C443" s="807"/>
      <c r="D443" s="745"/>
      <c r="E443" s="807"/>
      <c r="F443" s="745"/>
    </row>
    <row r="444" spans="1:6" x14ac:dyDescent="0.25">
      <c r="A444" s="882"/>
      <c r="B444" s="883"/>
      <c r="C444" s="807"/>
      <c r="D444" s="745"/>
      <c r="E444" s="807"/>
      <c r="F444" s="745"/>
    </row>
    <row r="445" spans="1:6" s="879" customFormat="1" x14ac:dyDescent="0.25">
      <c r="A445" s="829" t="s">
        <v>2180</v>
      </c>
      <c r="B445" s="827" t="s">
        <v>2179</v>
      </c>
      <c r="C445" s="807"/>
      <c r="D445" s="745"/>
      <c r="E445" s="807"/>
      <c r="F445" s="745"/>
    </row>
    <row r="446" spans="1:6" s="879" customFormat="1" ht="33" customHeight="1" x14ac:dyDescent="0.25">
      <c r="A446" s="826" t="s">
        <v>31</v>
      </c>
      <c r="B446" s="869" t="s">
        <v>2178</v>
      </c>
      <c r="C446" s="807"/>
      <c r="D446" s="745" t="s">
        <v>165</v>
      </c>
      <c r="E446" s="745" t="s">
        <v>1200</v>
      </c>
      <c r="F446" s="745"/>
    </row>
    <row r="447" spans="1:6" ht="48" x14ac:dyDescent="0.25">
      <c r="A447" s="826" t="s">
        <v>29</v>
      </c>
      <c r="B447" s="869" t="s">
        <v>2177</v>
      </c>
      <c r="C447" s="807"/>
      <c r="D447" s="745" t="s">
        <v>1212</v>
      </c>
      <c r="E447" s="745" t="s">
        <v>1213</v>
      </c>
      <c r="F447" s="745" t="s">
        <v>1214</v>
      </c>
    </row>
    <row r="448" spans="1:6" ht="24" x14ac:dyDescent="0.25">
      <c r="A448" s="826" t="s">
        <v>27</v>
      </c>
      <c r="B448" s="869" t="s">
        <v>2176</v>
      </c>
      <c r="C448" s="807"/>
      <c r="D448" s="745" t="s">
        <v>1212</v>
      </c>
      <c r="E448" s="745" t="s">
        <v>1206</v>
      </c>
      <c r="F448" s="745" t="s">
        <v>1215</v>
      </c>
    </row>
    <row r="449" spans="1:6" ht="48" x14ac:dyDescent="0.25">
      <c r="A449" s="826" t="s">
        <v>25</v>
      </c>
      <c r="B449" s="869" t="s">
        <v>2175</v>
      </c>
      <c r="C449" s="807"/>
      <c r="D449" s="745" t="s">
        <v>1212</v>
      </c>
      <c r="E449" s="745" t="s">
        <v>1213</v>
      </c>
      <c r="F449" s="745" t="s">
        <v>1214</v>
      </c>
    </row>
    <row r="450" spans="1:6" ht="60" customHeight="1" x14ac:dyDescent="0.25">
      <c r="A450" s="826" t="s">
        <v>23</v>
      </c>
      <c r="B450" s="869" t="s">
        <v>2174</v>
      </c>
      <c r="C450" s="807"/>
      <c r="D450" s="745" t="s">
        <v>1216</v>
      </c>
      <c r="E450" s="745" t="s">
        <v>1217</v>
      </c>
      <c r="F450" s="745" t="s">
        <v>1218</v>
      </c>
    </row>
    <row r="451" spans="1:6" ht="36" x14ac:dyDescent="0.25">
      <c r="A451" s="826" t="s">
        <v>20</v>
      </c>
      <c r="B451" s="869" t="s">
        <v>2173</v>
      </c>
      <c r="C451" s="807"/>
      <c r="D451" s="745" t="s">
        <v>1216</v>
      </c>
      <c r="E451" s="745" t="s">
        <v>1219</v>
      </c>
      <c r="F451" s="745" t="s">
        <v>1218</v>
      </c>
    </row>
    <row r="452" spans="1:6" ht="36" x14ac:dyDescent="0.25">
      <c r="A452" s="826" t="s">
        <v>18</v>
      </c>
      <c r="B452" s="869" t="s">
        <v>2172</v>
      </c>
      <c r="C452" s="807"/>
      <c r="D452" s="745" t="s">
        <v>1216</v>
      </c>
      <c r="E452" s="745" t="s">
        <v>2162</v>
      </c>
      <c r="F452" s="745" t="s">
        <v>1218</v>
      </c>
    </row>
    <row r="453" spans="1:6" ht="36" x14ac:dyDescent="0.25">
      <c r="A453" s="826" t="s">
        <v>34</v>
      </c>
      <c r="B453" s="869" t="s">
        <v>2171</v>
      </c>
      <c r="C453" s="807"/>
      <c r="D453" s="745" t="s">
        <v>1216</v>
      </c>
      <c r="E453" s="745" t="s">
        <v>1220</v>
      </c>
      <c r="F453" s="745"/>
    </row>
    <row r="454" spans="1:6" ht="36" x14ac:dyDescent="0.25">
      <c r="A454" s="826" t="s">
        <v>51</v>
      </c>
      <c r="B454" s="869" t="s">
        <v>2170</v>
      </c>
      <c r="C454" s="807"/>
      <c r="D454" s="745" t="s">
        <v>1216</v>
      </c>
      <c r="E454" s="745" t="s">
        <v>2155</v>
      </c>
      <c r="F454" s="745" t="s">
        <v>1218</v>
      </c>
    </row>
    <row r="455" spans="1:6" ht="24" x14ac:dyDescent="0.25">
      <c r="A455" s="829" t="s">
        <v>49</v>
      </c>
      <c r="B455" s="827" t="s">
        <v>2169</v>
      </c>
      <c r="C455" s="807"/>
      <c r="D455" s="745"/>
      <c r="E455" s="807"/>
      <c r="F455" s="745"/>
    </row>
    <row r="456" spans="1:6" ht="24" x14ac:dyDescent="0.25">
      <c r="A456" s="829" t="s">
        <v>66</v>
      </c>
      <c r="B456" s="827" t="s">
        <v>2168</v>
      </c>
      <c r="C456" s="807"/>
      <c r="D456" s="745"/>
      <c r="E456" s="807"/>
      <c r="F456" s="745"/>
    </row>
    <row r="457" spans="1:6" x14ac:dyDescent="0.25">
      <c r="A457" s="829" t="s">
        <v>645</v>
      </c>
      <c r="B457" s="827" t="s">
        <v>2167</v>
      </c>
      <c r="C457" s="807"/>
      <c r="D457" s="745"/>
      <c r="E457" s="807"/>
      <c r="F457" s="745"/>
    </row>
    <row r="458" spans="1:6" ht="24" x14ac:dyDescent="0.25">
      <c r="A458" s="829" t="s">
        <v>647</v>
      </c>
      <c r="B458" s="827" t="s">
        <v>2166</v>
      </c>
      <c r="C458" s="807"/>
      <c r="D458" s="745"/>
      <c r="E458" s="807"/>
      <c r="F458" s="745"/>
    </row>
    <row r="459" spans="1:6" ht="24" x14ac:dyDescent="0.25">
      <c r="A459" s="829" t="s">
        <v>648</v>
      </c>
      <c r="B459" s="827" t="s">
        <v>2165</v>
      </c>
      <c r="C459" s="807"/>
      <c r="D459" s="745"/>
      <c r="E459" s="807"/>
      <c r="F459" s="745"/>
    </row>
    <row r="460" spans="1:6" x14ac:dyDescent="0.25">
      <c r="A460" s="826"/>
      <c r="B460" s="869"/>
      <c r="C460" s="807"/>
      <c r="D460" s="745"/>
      <c r="E460" s="807"/>
      <c r="F460" s="745"/>
    </row>
    <row r="461" spans="1:6" s="879" customFormat="1" x14ac:dyDescent="0.25">
      <c r="A461" s="829" t="s">
        <v>65</v>
      </c>
      <c r="B461" s="811" t="s">
        <v>64</v>
      </c>
      <c r="C461" s="807"/>
      <c r="D461" s="745"/>
      <c r="E461" s="807"/>
      <c r="F461" s="745"/>
    </row>
    <row r="462" spans="1:6" ht="36" x14ac:dyDescent="0.25">
      <c r="A462" s="826" t="s">
        <v>31</v>
      </c>
      <c r="B462" s="869" t="s">
        <v>1047</v>
      </c>
      <c r="C462" s="807"/>
      <c r="D462" s="745" t="s">
        <v>165</v>
      </c>
      <c r="E462" s="745" t="s">
        <v>1200</v>
      </c>
      <c r="F462" s="745"/>
    </row>
    <row r="463" spans="1:6" ht="48" x14ac:dyDescent="0.25">
      <c r="A463" s="826" t="s">
        <v>29</v>
      </c>
      <c r="B463" s="869" t="s">
        <v>524</v>
      </c>
      <c r="C463" s="807"/>
      <c r="D463" s="745" t="s">
        <v>1212</v>
      </c>
      <c r="E463" s="745" t="s">
        <v>1213</v>
      </c>
      <c r="F463" s="745" t="s">
        <v>1214</v>
      </c>
    </row>
    <row r="464" spans="1:6" ht="24" x14ac:dyDescent="0.25">
      <c r="A464" s="826" t="s">
        <v>27</v>
      </c>
      <c r="B464" s="869" t="s">
        <v>525</v>
      </c>
      <c r="C464" s="807"/>
      <c r="D464" s="745" t="s">
        <v>1212</v>
      </c>
      <c r="E464" s="745" t="s">
        <v>1206</v>
      </c>
      <c r="F464" s="745" t="s">
        <v>1215</v>
      </c>
    </row>
    <row r="465" spans="1:6" ht="48" x14ac:dyDescent="0.25">
      <c r="A465" s="826" t="s">
        <v>25</v>
      </c>
      <c r="B465" s="869" t="s">
        <v>2164</v>
      </c>
      <c r="C465" s="807"/>
      <c r="D465" s="745" t="s">
        <v>1212</v>
      </c>
      <c r="E465" s="745" t="s">
        <v>1213</v>
      </c>
      <c r="F465" s="745" t="s">
        <v>1214</v>
      </c>
    </row>
    <row r="466" spans="1:6" ht="36" x14ac:dyDescent="0.25">
      <c r="A466" s="826" t="s">
        <v>23</v>
      </c>
      <c r="B466" s="869" t="s">
        <v>526</v>
      </c>
      <c r="C466" s="807"/>
      <c r="D466" s="745" t="s">
        <v>1216</v>
      </c>
      <c r="E466" s="745" t="s">
        <v>1217</v>
      </c>
      <c r="F466" s="745" t="s">
        <v>1218</v>
      </c>
    </row>
    <row r="467" spans="1:6" ht="36" x14ac:dyDescent="0.25">
      <c r="A467" s="826" t="s">
        <v>20</v>
      </c>
      <c r="B467" s="869" t="s">
        <v>527</v>
      </c>
      <c r="C467" s="807"/>
      <c r="D467" s="745" t="s">
        <v>1216</v>
      </c>
      <c r="E467" s="745" t="s">
        <v>1219</v>
      </c>
      <c r="F467" s="745" t="s">
        <v>1218</v>
      </c>
    </row>
    <row r="468" spans="1:6" ht="36" x14ac:dyDescent="0.25">
      <c r="A468" s="826" t="s">
        <v>18</v>
      </c>
      <c r="B468" s="869" t="s">
        <v>2163</v>
      </c>
      <c r="C468" s="807"/>
      <c r="D468" s="745" t="s">
        <v>1216</v>
      </c>
      <c r="E468" s="745" t="s">
        <v>2162</v>
      </c>
      <c r="F468" s="745" t="s">
        <v>1218</v>
      </c>
    </row>
    <row r="469" spans="1:6" ht="36" x14ac:dyDescent="0.25">
      <c r="A469" s="826" t="s">
        <v>34</v>
      </c>
      <c r="B469" s="869" t="s">
        <v>528</v>
      </c>
      <c r="C469" s="807"/>
      <c r="D469" s="745" t="s">
        <v>1216</v>
      </c>
      <c r="E469" s="745" t="s">
        <v>2155</v>
      </c>
      <c r="F469" s="745" t="s">
        <v>1218</v>
      </c>
    </row>
    <row r="470" spans="1:6" s="879" customFormat="1" ht="24" x14ac:dyDescent="0.25">
      <c r="A470" s="829" t="s">
        <v>51</v>
      </c>
      <c r="B470" s="827" t="s">
        <v>529</v>
      </c>
      <c r="C470" s="807"/>
      <c r="D470" s="811"/>
      <c r="E470" s="811"/>
      <c r="F470" s="811"/>
    </row>
    <row r="471" spans="1:6" s="879" customFormat="1" ht="24" x14ac:dyDescent="0.25">
      <c r="A471" s="829" t="s">
        <v>49</v>
      </c>
      <c r="B471" s="827" t="s">
        <v>530</v>
      </c>
      <c r="C471" s="807"/>
      <c r="D471" s="745"/>
      <c r="E471" s="807"/>
      <c r="F471" s="745"/>
    </row>
    <row r="472" spans="1:6" s="879" customFormat="1" ht="24" x14ac:dyDescent="0.25">
      <c r="A472" s="829" t="s">
        <v>66</v>
      </c>
      <c r="B472" s="827" t="s">
        <v>531</v>
      </c>
      <c r="C472" s="807"/>
      <c r="D472" s="745"/>
      <c r="E472" s="807"/>
      <c r="F472" s="745"/>
    </row>
    <row r="473" spans="1:6" s="879" customFormat="1" ht="24" x14ac:dyDescent="0.25">
      <c r="A473" s="829" t="s">
        <v>645</v>
      </c>
      <c r="B473" s="827" t="s">
        <v>2161</v>
      </c>
      <c r="C473" s="807"/>
      <c r="D473" s="745"/>
      <c r="E473" s="807"/>
      <c r="F473" s="745"/>
    </row>
    <row r="474" spans="1:6" s="879" customFormat="1" ht="24" x14ac:dyDescent="0.25">
      <c r="A474" s="829" t="s">
        <v>647</v>
      </c>
      <c r="B474" s="827" t="s">
        <v>532</v>
      </c>
      <c r="C474" s="807"/>
      <c r="D474" s="745"/>
      <c r="E474" s="807"/>
      <c r="F474" s="745"/>
    </row>
    <row r="475" spans="1:6" s="879" customFormat="1" ht="24" x14ac:dyDescent="0.25">
      <c r="A475" s="829" t="s">
        <v>48</v>
      </c>
      <c r="B475" s="827" t="s">
        <v>533</v>
      </c>
      <c r="C475" s="807"/>
      <c r="D475" s="745"/>
      <c r="E475" s="807"/>
      <c r="F475" s="745"/>
    </row>
    <row r="476" spans="1:6" s="879" customFormat="1" ht="24" x14ac:dyDescent="0.25">
      <c r="A476" s="829" t="s">
        <v>46</v>
      </c>
      <c r="B476" s="827" t="s">
        <v>534</v>
      </c>
      <c r="C476" s="807"/>
      <c r="D476" s="745"/>
      <c r="E476" s="807"/>
      <c r="F476" s="745"/>
    </row>
    <row r="477" spans="1:6" s="879" customFormat="1" ht="24" x14ac:dyDescent="0.25">
      <c r="A477" s="829" t="s">
        <v>44</v>
      </c>
      <c r="B477" s="827" t="s">
        <v>2160</v>
      </c>
      <c r="C477" s="807"/>
      <c r="D477" s="745"/>
      <c r="E477" s="807"/>
      <c r="F477" s="745"/>
    </row>
    <row r="478" spans="1:6" s="879" customFormat="1" ht="24" x14ac:dyDescent="0.25">
      <c r="A478" s="829" t="s">
        <v>1292</v>
      </c>
      <c r="B478" s="827" t="s">
        <v>535</v>
      </c>
      <c r="C478" s="807"/>
      <c r="D478" s="745"/>
      <c r="E478" s="807"/>
      <c r="F478" s="745"/>
    </row>
    <row r="479" spans="1:6" x14ac:dyDescent="0.25">
      <c r="A479" s="826"/>
      <c r="B479" s="884"/>
      <c r="C479" s="807"/>
      <c r="D479" s="745"/>
      <c r="E479" s="807"/>
      <c r="F479" s="745"/>
    </row>
    <row r="480" spans="1:6" s="879" customFormat="1" x14ac:dyDescent="0.25">
      <c r="A480" s="829" t="s">
        <v>42</v>
      </c>
      <c r="B480" s="811" t="s">
        <v>41</v>
      </c>
      <c r="C480" s="807"/>
      <c r="D480" s="745"/>
      <c r="E480" s="807"/>
      <c r="F480" s="745"/>
    </row>
    <row r="481" spans="1:6" s="879" customFormat="1" x14ac:dyDescent="0.25">
      <c r="A481" s="829" t="s">
        <v>40</v>
      </c>
      <c r="B481" s="811" t="s">
        <v>39</v>
      </c>
      <c r="C481" s="807"/>
      <c r="D481" s="745"/>
      <c r="E481" s="807"/>
      <c r="F481" s="745"/>
    </row>
    <row r="482" spans="1:6" ht="36" x14ac:dyDescent="0.25">
      <c r="A482" s="826" t="s">
        <v>31</v>
      </c>
      <c r="B482" s="884" t="s">
        <v>1048</v>
      </c>
      <c r="C482" s="807"/>
      <c r="D482" s="745" t="s">
        <v>165</v>
      </c>
      <c r="E482" s="745" t="s">
        <v>1200</v>
      </c>
      <c r="F482" s="745"/>
    </row>
    <row r="483" spans="1:6" ht="36" x14ac:dyDescent="0.25">
      <c r="A483" s="826" t="s">
        <v>29</v>
      </c>
      <c r="B483" s="884" t="s">
        <v>1049</v>
      </c>
      <c r="C483" s="807"/>
      <c r="D483" s="745" t="s">
        <v>1222</v>
      </c>
      <c r="E483" s="745" t="s">
        <v>1221</v>
      </c>
      <c r="F483" s="745"/>
    </row>
    <row r="484" spans="1:6" ht="24" x14ac:dyDescent="0.25">
      <c r="A484" s="826" t="s">
        <v>27</v>
      </c>
      <c r="B484" s="884" t="s">
        <v>1050</v>
      </c>
      <c r="C484" s="807"/>
      <c r="D484" s="745" t="s">
        <v>1222</v>
      </c>
      <c r="E484" s="745" t="s">
        <v>1206</v>
      </c>
      <c r="F484" s="745" t="s">
        <v>1223</v>
      </c>
    </row>
    <row r="485" spans="1:6" ht="24" x14ac:dyDescent="0.25">
      <c r="A485" s="826" t="s">
        <v>25</v>
      </c>
      <c r="B485" s="884" t="s">
        <v>1051</v>
      </c>
      <c r="C485" s="807"/>
      <c r="D485" s="745" t="s">
        <v>1216</v>
      </c>
      <c r="E485" s="745" t="s">
        <v>1224</v>
      </c>
      <c r="F485" s="745" t="s">
        <v>1223</v>
      </c>
    </row>
    <row r="486" spans="1:6" ht="36" x14ac:dyDescent="0.25">
      <c r="A486" s="826" t="s">
        <v>23</v>
      </c>
      <c r="B486" s="884" t="s">
        <v>1052</v>
      </c>
      <c r="C486" s="807"/>
      <c r="D486" s="745" t="s">
        <v>1216</v>
      </c>
      <c r="E486" s="745" t="s">
        <v>1220</v>
      </c>
      <c r="F486" s="745"/>
    </row>
    <row r="487" spans="1:6" ht="36" x14ac:dyDescent="0.25">
      <c r="A487" s="826" t="s">
        <v>20</v>
      </c>
      <c r="B487" s="884" t="s">
        <v>1053</v>
      </c>
      <c r="C487" s="807"/>
      <c r="D487" s="745" t="s">
        <v>1216</v>
      </c>
      <c r="E487" s="745" t="s">
        <v>2155</v>
      </c>
      <c r="F487" s="745" t="s">
        <v>1223</v>
      </c>
    </row>
    <row r="488" spans="1:6" s="879" customFormat="1" ht="24" x14ac:dyDescent="0.25">
      <c r="A488" s="829" t="s">
        <v>18</v>
      </c>
      <c r="B488" s="811" t="s">
        <v>1054</v>
      </c>
      <c r="C488" s="807"/>
      <c r="D488" s="745"/>
      <c r="E488" s="807"/>
      <c r="F488" s="745"/>
    </row>
    <row r="489" spans="1:6" s="879" customFormat="1" ht="24" x14ac:dyDescent="0.25">
      <c r="A489" s="829" t="s">
        <v>34</v>
      </c>
      <c r="B489" s="811" t="s">
        <v>1055</v>
      </c>
      <c r="C489" s="807"/>
      <c r="D489" s="745"/>
      <c r="E489" s="807"/>
      <c r="F489" s="745"/>
    </row>
    <row r="490" spans="1:6" s="879" customFormat="1" ht="24" x14ac:dyDescent="0.25">
      <c r="A490" s="829" t="s">
        <v>51</v>
      </c>
      <c r="B490" s="811" t="s">
        <v>1056</v>
      </c>
      <c r="C490" s="807"/>
      <c r="D490" s="745"/>
      <c r="E490" s="807"/>
      <c r="F490" s="745"/>
    </row>
    <row r="491" spans="1:6" x14ac:dyDescent="0.25">
      <c r="A491" s="826"/>
      <c r="B491" s="884"/>
      <c r="C491" s="807"/>
      <c r="D491" s="745"/>
      <c r="E491" s="807"/>
      <c r="F491" s="745"/>
    </row>
    <row r="492" spans="1:6" s="879" customFormat="1" x14ac:dyDescent="0.25">
      <c r="A492" s="829" t="s">
        <v>33</v>
      </c>
      <c r="B492" s="811" t="s">
        <v>32</v>
      </c>
      <c r="C492" s="807"/>
      <c r="D492" s="745"/>
      <c r="E492" s="807"/>
      <c r="F492" s="745"/>
    </row>
    <row r="493" spans="1:6" ht="36" x14ac:dyDescent="0.25">
      <c r="A493" s="826" t="s">
        <v>31</v>
      </c>
      <c r="B493" s="884" t="s">
        <v>1057</v>
      </c>
      <c r="C493" s="807"/>
      <c r="D493" s="745" t="s">
        <v>165</v>
      </c>
      <c r="E493" s="745" t="s">
        <v>1200</v>
      </c>
      <c r="F493" s="745"/>
    </row>
    <row r="494" spans="1:6" ht="36" x14ac:dyDescent="0.25">
      <c r="A494" s="826" t="s">
        <v>29</v>
      </c>
      <c r="B494" s="884" t="s">
        <v>2159</v>
      </c>
      <c r="C494" s="807"/>
      <c r="D494" s="745" t="s">
        <v>1222</v>
      </c>
      <c r="E494" s="745" t="s">
        <v>1221</v>
      </c>
      <c r="F494" s="745"/>
    </row>
    <row r="495" spans="1:6" ht="24" x14ac:dyDescent="0.25">
      <c r="A495" s="826" t="s">
        <v>27</v>
      </c>
      <c r="B495" s="884" t="s">
        <v>2158</v>
      </c>
      <c r="C495" s="807"/>
      <c r="D495" s="745" t="s">
        <v>1222</v>
      </c>
      <c r="E495" s="745" t="s">
        <v>1206</v>
      </c>
      <c r="F495" s="745" t="s">
        <v>1223</v>
      </c>
    </row>
    <row r="496" spans="1:6" ht="24" x14ac:dyDescent="0.25">
      <c r="A496" s="826" t="s">
        <v>25</v>
      </c>
      <c r="B496" s="884" t="s">
        <v>2157</v>
      </c>
      <c r="C496" s="807"/>
      <c r="D496" s="745" t="s">
        <v>1216</v>
      </c>
      <c r="E496" s="745" t="s">
        <v>1224</v>
      </c>
      <c r="F496" s="745" t="s">
        <v>1223</v>
      </c>
    </row>
    <row r="497" spans="1:6" ht="36" x14ac:dyDescent="0.25">
      <c r="A497" s="826" t="s">
        <v>23</v>
      </c>
      <c r="B497" s="884" t="s">
        <v>2156</v>
      </c>
      <c r="C497" s="807"/>
      <c r="D497" s="745" t="s">
        <v>1216</v>
      </c>
      <c r="E497" s="745" t="s">
        <v>2155</v>
      </c>
      <c r="F497" s="745" t="s">
        <v>1223</v>
      </c>
    </row>
    <row r="498" spans="1:6" s="879" customFormat="1" ht="24" x14ac:dyDescent="0.25">
      <c r="A498" s="829" t="s">
        <v>20</v>
      </c>
      <c r="B498" s="811" t="s">
        <v>536</v>
      </c>
      <c r="C498" s="807"/>
      <c r="D498" s="811"/>
      <c r="E498" s="811"/>
      <c r="F498" s="811"/>
    </row>
    <row r="499" spans="1:6" s="879" customFormat="1" ht="24" x14ac:dyDescent="0.25">
      <c r="A499" s="829" t="s">
        <v>18</v>
      </c>
      <c r="B499" s="811" t="s">
        <v>537</v>
      </c>
      <c r="C499" s="807"/>
      <c r="D499" s="745"/>
      <c r="E499" s="807"/>
      <c r="F499" s="745"/>
    </row>
    <row r="500" spans="1:6" s="879" customFormat="1" ht="24" x14ac:dyDescent="0.25">
      <c r="A500" s="829" t="s">
        <v>34</v>
      </c>
      <c r="B500" s="811" t="s">
        <v>538</v>
      </c>
      <c r="C500" s="807"/>
      <c r="D500" s="745"/>
      <c r="E500" s="807"/>
      <c r="F500" s="745"/>
    </row>
    <row r="501" spans="1:6" s="879" customFormat="1" x14ac:dyDescent="0.25">
      <c r="A501" s="829"/>
      <c r="B501" s="811"/>
      <c r="C501" s="807"/>
      <c r="D501" s="745"/>
      <c r="E501" s="807"/>
      <c r="F501" s="745"/>
    </row>
    <row r="502" spans="1:6" s="879" customFormat="1" ht="24" x14ac:dyDescent="0.25">
      <c r="A502" s="829" t="s">
        <v>16</v>
      </c>
      <c r="B502" s="811" t="s">
        <v>539</v>
      </c>
      <c r="C502" s="807"/>
      <c r="D502" s="745"/>
      <c r="E502" s="807"/>
      <c r="F502" s="745"/>
    </row>
    <row r="503" spans="1:6" s="879" customFormat="1" ht="24" x14ac:dyDescent="0.25">
      <c r="A503" s="829" t="s">
        <v>14</v>
      </c>
      <c r="B503" s="811" t="s">
        <v>540</v>
      </c>
      <c r="C503" s="807"/>
      <c r="D503" s="745"/>
      <c r="E503" s="807"/>
      <c r="F503" s="745"/>
    </row>
    <row r="504" spans="1:6" s="879" customFormat="1" x14ac:dyDescent="0.25">
      <c r="A504" s="829"/>
      <c r="B504" s="811"/>
      <c r="C504" s="807"/>
      <c r="D504" s="745"/>
      <c r="E504" s="807"/>
      <c r="F504" s="745"/>
    </row>
    <row r="505" spans="1:6" s="879" customFormat="1" x14ac:dyDescent="0.25">
      <c r="A505" s="829" t="s">
        <v>12</v>
      </c>
      <c r="B505" s="811" t="s">
        <v>1508</v>
      </c>
      <c r="C505" s="807"/>
      <c r="D505" s="745"/>
      <c r="E505" s="807"/>
      <c r="F505" s="745"/>
    </row>
    <row r="506" spans="1:6" s="879" customFormat="1" x14ac:dyDescent="0.25">
      <c r="A506" s="885" t="s">
        <v>2154</v>
      </c>
      <c r="B506" s="886" t="s">
        <v>1510</v>
      </c>
      <c r="C506" s="807"/>
      <c r="D506" s="745"/>
      <c r="E506" s="807"/>
      <c r="F506" s="745"/>
    </row>
    <row r="507" spans="1:6" s="879" customFormat="1" x14ac:dyDescent="0.25">
      <c r="A507" s="829" t="s">
        <v>2153</v>
      </c>
      <c r="B507" s="811" t="s">
        <v>2152</v>
      </c>
      <c r="C507" s="807"/>
      <c r="D507" s="745"/>
      <c r="E507" s="807"/>
      <c r="F507" s="745"/>
    </row>
    <row r="508" spans="1:6" s="879" customFormat="1" ht="36" x14ac:dyDescent="0.25">
      <c r="A508" s="887" t="s">
        <v>31</v>
      </c>
      <c r="B508" s="884" t="s">
        <v>2151</v>
      </c>
      <c r="C508" s="807"/>
      <c r="D508" s="745" t="s">
        <v>165</v>
      </c>
      <c r="E508" s="745" t="s">
        <v>1200</v>
      </c>
      <c r="F508" s="745"/>
    </row>
    <row r="509" spans="1:6" s="879" customFormat="1" ht="24" x14ac:dyDescent="0.25">
      <c r="A509" s="887" t="s">
        <v>29</v>
      </c>
      <c r="B509" s="828" t="s">
        <v>2542</v>
      </c>
      <c r="C509" s="807" t="s">
        <v>2543</v>
      </c>
      <c r="D509" s="745" t="s">
        <v>2138</v>
      </c>
      <c r="E509" s="807" t="s">
        <v>2133</v>
      </c>
      <c r="F509" s="745" t="s">
        <v>2544</v>
      </c>
    </row>
    <row r="510" spans="1:6" s="879" customFormat="1" ht="24" x14ac:dyDescent="0.25">
      <c r="A510" s="887" t="s">
        <v>27</v>
      </c>
      <c r="B510" s="884" t="s">
        <v>2150</v>
      </c>
      <c r="C510" s="807"/>
      <c r="D510" s="745" t="s">
        <v>1222</v>
      </c>
      <c r="E510" s="745" t="s">
        <v>2136</v>
      </c>
      <c r="F510" s="745" t="s">
        <v>2132</v>
      </c>
    </row>
    <row r="511" spans="1:6" s="879" customFormat="1" ht="24" x14ac:dyDescent="0.25">
      <c r="A511" s="888" t="s">
        <v>25</v>
      </c>
      <c r="B511" s="884" t="s">
        <v>2149</v>
      </c>
      <c r="C511" s="807"/>
      <c r="D511" s="745" t="s">
        <v>1216</v>
      </c>
      <c r="E511" s="807" t="s">
        <v>2133</v>
      </c>
      <c r="F511" s="745" t="s">
        <v>2132</v>
      </c>
    </row>
    <row r="512" spans="1:6" s="879" customFormat="1" ht="24" x14ac:dyDescent="0.25">
      <c r="A512" s="888" t="s">
        <v>23</v>
      </c>
      <c r="B512" s="884" t="s">
        <v>2148</v>
      </c>
      <c r="C512" s="807"/>
      <c r="D512" s="745" t="s">
        <v>1216</v>
      </c>
      <c r="E512" s="807" t="s">
        <v>2133</v>
      </c>
      <c r="F512" s="745" t="s">
        <v>2132</v>
      </c>
    </row>
    <row r="513" spans="1:6" s="879" customFormat="1" x14ac:dyDescent="0.25">
      <c r="A513" s="829" t="s">
        <v>20</v>
      </c>
      <c r="B513" s="811" t="s">
        <v>2147</v>
      </c>
      <c r="C513" s="807"/>
      <c r="D513" s="745"/>
      <c r="E513" s="807"/>
      <c r="F513" s="745"/>
    </row>
    <row r="514" spans="1:6" s="879" customFormat="1" ht="24" x14ac:dyDescent="0.25">
      <c r="A514" s="829" t="s">
        <v>2146</v>
      </c>
      <c r="B514" s="811" t="s">
        <v>2145</v>
      </c>
      <c r="C514" s="807"/>
      <c r="D514" s="745"/>
      <c r="E514" s="807"/>
      <c r="F514" s="745"/>
    </row>
    <row r="515" spans="1:6" s="879" customFormat="1" x14ac:dyDescent="0.25">
      <c r="A515" s="829"/>
      <c r="B515" s="811"/>
      <c r="C515" s="807"/>
      <c r="D515" s="745"/>
      <c r="E515" s="807"/>
      <c r="F515" s="745"/>
    </row>
    <row r="516" spans="1:6" s="879" customFormat="1" x14ac:dyDescent="0.25">
      <c r="A516" s="829" t="s">
        <v>2144</v>
      </c>
      <c r="B516" s="811" t="s">
        <v>2143</v>
      </c>
      <c r="C516" s="807"/>
      <c r="D516" s="745"/>
      <c r="E516" s="807"/>
      <c r="F516" s="745"/>
    </row>
    <row r="517" spans="1:6" s="879" customFormat="1" x14ac:dyDescent="0.25">
      <c r="A517" s="829" t="s">
        <v>2142</v>
      </c>
      <c r="B517" s="811" t="s">
        <v>2141</v>
      </c>
      <c r="C517" s="807"/>
      <c r="D517" s="745"/>
      <c r="E517" s="807"/>
      <c r="F517" s="745"/>
    </row>
    <row r="518" spans="1:6" s="879" customFormat="1" ht="36" x14ac:dyDescent="0.25">
      <c r="A518" s="887" t="s">
        <v>31</v>
      </c>
      <c r="B518" s="884" t="s">
        <v>2140</v>
      </c>
      <c r="C518" s="807"/>
      <c r="D518" s="745" t="s">
        <v>165</v>
      </c>
      <c r="E518" s="745" t="s">
        <v>1200</v>
      </c>
      <c r="F518" s="745"/>
    </row>
    <row r="519" spans="1:6" s="879" customFormat="1" ht="24" x14ac:dyDescent="0.25">
      <c r="A519" s="887" t="s">
        <v>29</v>
      </c>
      <c r="B519" s="884" t="s">
        <v>2139</v>
      </c>
      <c r="C519" s="807"/>
      <c r="D519" s="745" t="s">
        <v>2138</v>
      </c>
      <c r="E519" s="807" t="s">
        <v>2133</v>
      </c>
      <c r="F519" s="745"/>
    </row>
    <row r="520" spans="1:6" s="879" customFormat="1" ht="24" x14ac:dyDescent="0.25">
      <c r="A520" s="887" t="s">
        <v>27</v>
      </c>
      <c r="B520" s="884" t="s">
        <v>2137</v>
      </c>
      <c r="C520" s="807"/>
      <c r="D520" s="745" t="s">
        <v>1222</v>
      </c>
      <c r="E520" s="745" t="s">
        <v>2136</v>
      </c>
      <c r="F520" s="745" t="s">
        <v>2132</v>
      </c>
    </row>
    <row r="521" spans="1:6" s="879" customFormat="1" ht="24" x14ac:dyDescent="0.25">
      <c r="A521" s="888" t="s">
        <v>25</v>
      </c>
      <c r="B521" s="884" t="s">
        <v>2135</v>
      </c>
      <c r="C521" s="807"/>
      <c r="D521" s="745" t="s">
        <v>1216</v>
      </c>
      <c r="E521" s="807" t="s">
        <v>2133</v>
      </c>
      <c r="F521" s="745" t="s">
        <v>2132</v>
      </c>
    </row>
    <row r="522" spans="1:6" s="879" customFormat="1" ht="24" x14ac:dyDescent="0.25">
      <c r="A522" s="888" t="s">
        <v>23</v>
      </c>
      <c r="B522" s="884" t="s">
        <v>2134</v>
      </c>
      <c r="C522" s="807"/>
      <c r="D522" s="745" t="s">
        <v>1216</v>
      </c>
      <c r="E522" s="807" t="s">
        <v>2133</v>
      </c>
      <c r="F522" s="745" t="s">
        <v>2132</v>
      </c>
    </row>
    <row r="523" spans="1:6" s="879" customFormat="1" x14ac:dyDescent="0.25">
      <c r="A523" s="829" t="s">
        <v>20</v>
      </c>
      <c r="B523" s="811" t="s">
        <v>2131</v>
      </c>
      <c r="C523" s="807"/>
      <c r="D523" s="745"/>
      <c r="E523" s="807"/>
      <c r="F523" s="745"/>
    </row>
    <row r="524" spans="1:6" s="879" customFormat="1" x14ac:dyDescent="0.25">
      <c r="A524" s="829" t="s">
        <v>2130</v>
      </c>
      <c r="B524" s="811" t="s">
        <v>2129</v>
      </c>
      <c r="C524" s="807"/>
      <c r="D524" s="745"/>
      <c r="E524" s="807"/>
      <c r="F524" s="745"/>
    </row>
    <row r="525" spans="1:6" s="879" customFormat="1" x14ac:dyDescent="0.25">
      <c r="A525" s="829"/>
      <c r="B525" s="811"/>
      <c r="C525" s="807"/>
      <c r="D525" s="745"/>
      <c r="E525" s="807"/>
      <c r="F525" s="745"/>
    </row>
    <row r="526" spans="1:6" s="879" customFormat="1" ht="24" x14ac:dyDescent="0.25">
      <c r="A526" s="829" t="s">
        <v>2128</v>
      </c>
      <c r="B526" s="811" t="s">
        <v>2127</v>
      </c>
      <c r="C526" s="807"/>
      <c r="D526" s="745"/>
      <c r="E526" s="807"/>
      <c r="F526" s="745"/>
    </row>
    <row r="527" spans="1:6" s="879" customFormat="1" x14ac:dyDescent="0.25">
      <c r="A527" s="829" t="s">
        <v>2126</v>
      </c>
      <c r="B527" s="811" t="s">
        <v>2125</v>
      </c>
      <c r="C527" s="807"/>
      <c r="D527" s="745"/>
      <c r="E527" s="807"/>
      <c r="F527" s="745"/>
    </row>
    <row r="528" spans="1:6" ht="24" x14ac:dyDescent="0.25">
      <c r="A528" s="829" t="s">
        <v>1507</v>
      </c>
      <c r="B528" s="811" t="s">
        <v>2124</v>
      </c>
      <c r="C528" s="807"/>
      <c r="D528" s="745"/>
      <c r="E528" s="807"/>
      <c r="F528" s="745"/>
    </row>
    <row r="529" spans="1:6" x14ac:dyDescent="0.25">
      <c r="A529" s="826"/>
      <c r="B529" s="884"/>
      <c r="C529" s="807"/>
      <c r="D529" s="745"/>
      <c r="E529" s="807"/>
      <c r="F529" s="745"/>
    </row>
    <row r="530" spans="1:6" s="879" customFormat="1" x14ac:dyDescent="0.25">
      <c r="A530" s="829" t="s">
        <v>6</v>
      </c>
      <c r="B530" s="811" t="s">
        <v>11</v>
      </c>
      <c r="C530" s="807"/>
      <c r="D530" s="745"/>
      <c r="E530" s="807"/>
      <c r="F530" s="745"/>
    </row>
    <row r="531" spans="1:6" s="879" customFormat="1" ht="24" x14ac:dyDescent="0.25">
      <c r="A531" s="829" t="s">
        <v>541</v>
      </c>
      <c r="B531" s="811" t="s">
        <v>542</v>
      </c>
      <c r="C531" s="807"/>
      <c r="D531" s="745"/>
      <c r="E531" s="807"/>
      <c r="F531" s="745"/>
    </row>
    <row r="532" spans="1:6" s="879" customFormat="1" ht="24" x14ac:dyDescent="0.25">
      <c r="A532" s="829" t="s">
        <v>543</v>
      </c>
      <c r="B532" s="811" t="s">
        <v>544</v>
      </c>
      <c r="C532" s="807"/>
      <c r="D532" s="745"/>
      <c r="E532" s="807"/>
      <c r="F532" s="745"/>
    </row>
    <row r="533" spans="1:6" s="879" customFormat="1" ht="36" x14ac:dyDescent="0.25">
      <c r="A533" s="829" t="s">
        <v>545</v>
      </c>
      <c r="B533" s="811" t="s">
        <v>546</v>
      </c>
      <c r="C533" s="807"/>
      <c r="D533" s="745"/>
      <c r="E533" s="807"/>
      <c r="F533" s="745"/>
    </row>
    <row r="534" spans="1:6" x14ac:dyDescent="0.25">
      <c r="A534" s="826"/>
      <c r="B534" s="884"/>
      <c r="C534" s="807"/>
      <c r="D534" s="745"/>
      <c r="E534" s="807"/>
      <c r="F534" s="745"/>
    </row>
    <row r="535" spans="1:6" s="879" customFormat="1" x14ac:dyDescent="0.25">
      <c r="A535" s="829" t="s">
        <v>0</v>
      </c>
      <c r="B535" s="811" t="s">
        <v>5</v>
      </c>
      <c r="C535" s="807"/>
      <c r="D535" s="745"/>
      <c r="E535" s="807"/>
      <c r="F535" s="745"/>
    </row>
    <row r="536" spans="1:6" s="879" customFormat="1" ht="24" x14ac:dyDescent="0.25">
      <c r="A536" s="829" t="s">
        <v>547</v>
      </c>
      <c r="B536" s="811" t="s">
        <v>548</v>
      </c>
      <c r="C536" s="807"/>
      <c r="D536" s="745"/>
      <c r="E536" s="807"/>
      <c r="F536" s="745"/>
    </row>
    <row r="537" spans="1:6" s="879" customFormat="1" ht="36" x14ac:dyDescent="0.25">
      <c r="A537" s="829" t="s">
        <v>549</v>
      </c>
      <c r="B537" s="811" t="s">
        <v>550</v>
      </c>
      <c r="C537" s="807"/>
      <c r="D537" s="745"/>
      <c r="E537" s="807"/>
      <c r="F537" s="745"/>
    </row>
    <row r="538" spans="1:6" s="879" customFormat="1" ht="36" x14ac:dyDescent="0.25">
      <c r="A538" s="829" t="s">
        <v>551</v>
      </c>
      <c r="B538" s="811" t="s">
        <v>552</v>
      </c>
      <c r="C538" s="807"/>
      <c r="D538" s="745"/>
      <c r="E538" s="807"/>
      <c r="F538" s="745"/>
    </row>
    <row r="539" spans="1:6" s="879" customFormat="1" ht="24" x14ac:dyDescent="0.25">
      <c r="A539" s="829" t="s">
        <v>553</v>
      </c>
      <c r="B539" s="811" t="s">
        <v>1058</v>
      </c>
      <c r="C539" s="807"/>
      <c r="D539" s="745"/>
      <c r="E539" s="807"/>
      <c r="F539" s="745"/>
    </row>
    <row r="540" spans="1:6" s="879" customFormat="1" ht="24" x14ac:dyDescent="0.25">
      <c r="A540" s="829" t="s">
        <v>1059</v>
      </c>
      <c r="B540" s="811" t="s">
        <v>1060</v>
      </c>
      <c r="C540" s="807"/>
      <c r="D540" s="745"/>
      <c r="E540" s="807"/>
      <c r="F540" s="745"/>
    </row>
    <row r="541" spans="1:6" s="879" customFormat="1" x14ac:dyDescent="0.25">
      <c r="A541" s="829" t="s">
        <v>2123</v>
      </c>
      <c r="B541" s="811" t="s">
        <v>2122</v>
      </c>
      <c r="C541" s="807"/>
      <c r="D541" s="745"/>
      <c r="E541" s="807"/>
      <c r="F541" s="745"/>
    </row>
    <row r="542" spans="1:6" s="879" customFormat="1" x14ac:dyDescent="0.25">
      <c r="A542" s="826"/>
      <c r="B542" s="884"/>
      <c r="C542" s="807"/>
      <c r="D542" s="745"/>
      <c r="E542" s="807"/>
      <c r="F542" s="745"/>
    </row>
    <row r="543" spans="1:6" s="879" customFormat="1" x14ac:dyDescent="0.25">
      <c r="A543" s="829" t="s">
        <v>195</v>
      </c>
      <c r="B543" s="811" t="s">
        <v>1076</v>
      </c>
      <c r="C543" s="807"/>
      <c r="D543" s="745"/>
      <c r="E543" s="807"/>
      <c r="F543" s="745"/>
    </row>
    <row r="544" spans="1:6" ht="12" customHeight="1" x14ac:dyDescent="0.25">
      <c r="A544" s="826" t="s">
        <v>1081</v>
      </c>
      <c r="B544" s="884" t="s">
        <v>1080</v>
      </c>
      <c r="C544" s="1027" t="s">
        <v>2545</v>
      </c>
      <c r="D544" s="1020" t="s">
        <v>1202</v>
      </c>
      <c r="E544" s="1023" t="s">
        <v>2546</v>
      </c>
      <c r="F544" s="1023" t="s">
        <v>2547</v>
      </c>
    </row>
    <row r="545" spans="1:6" x14ac:dyDescent="0.25">
      <c r="A545" s="826" t="s">
        <v>1082</v>
      </c>
      <c r="B545" s="884" t="s">
        <v>1077</v>
      </c>
      <c r="C545" s="1028"/>
      <c r="D545" s="1021"/>
      <c r="E545" s="1023"/>
      <c r="F545" s="1023"/>
    </row>
    <row r="546" spans="1:6" x14ac:dyDescent="0.25">
      <c r="A546" s="826" t="s">
        <v>1083</v>
      </c>
      <c r="B546" s="884" t="s">
        <v>1079</v>
      </c>
      <c r="C546" s="1028"/>
      <c r="D546" s="1021"/>
      <c r="E546" s="1023"/>
      <c r="F546" s="1023"/>
    </row>
    <row r="547" spans="1:6" x14ac:dyDescent="0.25">
      <c r="A547" s="838" t="s">
        <v>1084</v>
      </c>
      <c r="B547" s="884" t="s">
        <v>1078</v>
      </c>
      <c r="C547" s="1029"/>
      <c r="D547" s="1022"/>
      <c r="E547" s="1023"/>
      <c r="F547" s="1023"/>
    </row>
    <row r="548" spans="1:6" x14ac:dyDescent="0.25">
      <c r="A548" s="826"/>
      <c r="B548" s="884"/>
      <c r="C548" s="807"/>
      <c r="D548" s="745"/>
      <c r="E548" s="807"/>
      <c r="F548" s="745"/>
    </row>
    <row r="549" spans="1:6" s="879" customFormat="1" x14ac:dyDescent="0.25">
      <c r="A549" s="829" t="s">
        <v>194</v>
      </c>
      <c r="B549" s="811" t="s">
        <v>977</v>
      </c>
      <c r="C549" s="807"/>
      <c r="D549" s="745"/>
      <c r="E549" s="807"/>
      <c r="F549" s="745"/>
    </row>
    <row r="550" spans="1:6" ht="36" x14ac:dyDescent="0.25">
      <c r="A550" s="826" t="s">
        <v>153</v>
      </c>
      <c r="B550" s="884" t="s">
        <v>1104</v>
      </c>
      <c r="C550" s="807"/>
      <c r="D550" s="745"/>
      <c r="E550" s="745" t="s">
        <v>2549</v>
      </c>
      <c r="F550" s="745" t="s">
        <v>2548</v>
      </c>
    </row>
    <row r="551" spans="1:6" ht="36" x14ac:dyDescent="0.25">
      <c r="A551" s="826" t="s">
        <v>151</v>
      </c>
      <c r="B551" s="869" t="s">
        <v>1105</v>
      </c>
      <c r="C551" s="807"/>
      <c r="D551" s="745"/>
      <c r="E551" s="745" t="s">
        <v>2549</v>
      </c>
      <c r="F551" s="745"/>
    </row>
    <row r="552" spans="1:6" x14ac:dyDescent="0.25">
      <c r="A552" s="826" t="s">
        <v>149</v>
      </c>
      <c r="B552" s="884" t="s">
        <v>1106</v>
      </c>
      <c r="C552" s="807"/>
      <c r="D552" s="745"/>
      <c r="E552" s="807" t="s">
        <v>2550</v>
      </c>
      <c r="F552" s="745"/>
    </row>
    <row r="553" spans="1:6" ht="36" x14ac:dyDescent="0.25">
      <c r="A553" s="826" t="s">
        <v>148</v>
      </c>
      <c r="B553" s="869" t="s">
        <v>1107</v>
      </c>
      <c r="C553" s="807"/>
      <c r="D553" s="745" t="s">
        <v>1157</v>
      </c>
      <c r="E553" s="745" t="s">
        <v>2549</v>
      </c>
      <c r="F553" s="745" t="s">
        <v>2551</v>
      </c>
    </row>
    <row r="554" spans="1:6" ht="36" x14ac:dyDescent="0.25">
      <c r="A554" s="826" t="s">
        <v>161</v>
      </c>
      <c r="B554" s="869" t="s">
        <v>1108</v>
      </c>
      <c r="C554" s="807"/>
      <c r="D554" s="745" t="s">
        <v>1157</v>
      </c>
      <c r="E554" s="745" t="s">
        <v>2549</v>
      </c>
      <c r="F554" s="745" t="s">
        <v>2551</v>
      </c>
    </row>
    <row r="555" spans="1:6" ht="36" x14ac:dyDescent="0.25">
      <c r="A555" s="826" t="s">
        <v>159</v>
      </c>
      <c r="B555" s="869" t="s">
        <v>1109</v>
      </c>
      <c r="C555" s="807"/>
      <c r="D555" s="745" t="s">
        <v>1157</v>
      </c>
      <c r="E555" s="745" t="s">
        <v>2549</v>
      </c>
      <c r="F555" s="745" t="s">
        <v>2551</v>
      </c>
    </row>
    <row r="556" spans="1:6" ht="36" x14ac:dyDescent="0.25">
      <c r="A556" s="826" t="s">
        <v>177</v>
      </c>
      <c r="B556" s="869" t="s">
        <v>1110</v>
      </c>
      <c r="C556" s="807"/>
      <c r="D556" s="745" t="s">
        <v>1157</v>
      </c>
      <c r="E556" s="745" t="s">
        <v>2549</v>
      </c>
      <c r="F556" s="745" t="s">
        <v>2551</v>
      </c>
    </row>
    <row r="557" spans="1:6" ht="36" x14ac:dyDescent="0.25">
      <c r="A557" s="826" t="s">
        <v>167</v>
      </c>
      <c r="B557" s="869" t="s">
        <v>1111</v>
      </c>
      <c r="C557" s="807"/>
      <c r="D557" s="745" t="s">
        <v>1157</v>
      </c>
      <c r="E557" s="745" t="s">
        <v>2549</v>
      </c>
      <c r="F557" s="745" t="s">
        <v>2551</v>
      </c>
    </row>
    <row r="558" spans="1:6" ht="36" x14ac:dyDescent="0.25">
      <c r="A558" s="826" t="s">
        <v>286</v>
      </c>
      <c r="B558" s="869" t="s">
        <v>1112</v>
      </c>
      <c r="C558" s="807"/>
      <c r="D558" s="745" t="s">
        <v>1157</v>
      </c>
      <c r="E558" s="745" t="s">
        <v>2549</v>
      </c>
      <c r="F558" s="745" t="s">
        <v>2551</v>
      </c>
    </row>
    <row r="559" spans="1:6" ht="36" x14ac:dyDescent="0.25">
      <c r="A559" s="826" t="s">
        <v>287</v>
      </c>
      <c r="B559" s="869" t="s">
        <v>1113</v>
      </c>
      <c r="C559" s="807"/>
      <c r="D559" s="745" t="s">
        <v>1157</v>
      </c>
      <c r="E559" s="745" t="s">
        <v>2549</v>
      </c>
      <c r="F559" s="745" t="s">
        <v>2551</v>
      </c>
    </row>
    <row r="560" spans="1:6" ht="36" x14ac:dyDescent="0.25">
      <c r="A560" s="826" t="s">
        <v>288</v>
      </c>
      <c r="B560" s="869" t="s">
        <v>1114</v>
      </c>
      <c r="C560" s="807"/>
      <c r="D560" s="745" t="s">
        <v>1157</v>
      </c>
      <c r="E560" s="745" t="s">
        <v>2549</v>
      </c>
      <c r="F560" s="745" t="s">
        <v>2551</v>
      </c>
    </row>
    <row r="561" spans="1:6" ht="36" x14ac:dyDescent="0.25">
      <c r="A561" s="826" t="s">
        <v>289</v>
      </c>
      <c r="B561" s="869" t="s">
        <v>1115</v>
      </c>
      <c r="C561" s="807"/>
      <c r="D561" s="745" t="s">
        <v>1157</v>
      </c>
      <c r="E561" s="745" t="s">
        <v>2549</v>
      </c>
      <c r="F561" s="745" t="s">
        <v>2551</v>
      </c>
    </row>
    <row r="562" spans="1:6" ht="36" x14ac:dyDescent="0.25">
      <c r="A562" s="826" t="s">
        <v>347</v>
      </c>
      <c r="B562" s="869" t="s">
        <v>1116</v>
      </c>
      <c r="C562" s="807"/>
      <c r="D562" s="745" t="s">
        <v>1157</v>
      </c>
      <c r="E562" s="745" t="s">
        <v>2549</v>
      </c>
      <c r="F562" s="745" t="s">
        <v>2551</v>
      </c>
    </row>
    <row r="563" spans="1:6" x14ac:dyDescent="0.25">
      <c r="A563" s="826" t="s">
        <v>409</v>
      </c>
      <c r="B563" s="811" t="s">
        <v>2366</v>
      </c>
      <c r="C563" s="807"/>
      <c r="D563" s="745"/>
      <c r="E563" s="807"/>
      <c r="F563" s="745"/>
    </row>
    <row r="564" spans="1:6" x14ac:dyDescent="0.25">
      <c r="A564" s="826" t="s">
        <v>817</v>
      </c>
      <c r="B564" s="811" t="s">
        <v>2367</v>
      </c>
      <c r="C564" s="807"/>
      <c r="D564" s="745"/>
      <c r="E564" s="807"/>
      <c r="F564" s="745"/>
    </row>
    <row r="565" spans="1:6" x14ac:dyDescent="0.25">
      <c r="A565" s="826"/>
      <c r="B565" s="884"/>
      <c r="C565" s="807"/>
      <c r="D565" s="745"/>
      <c r="E565" s="807"/>
      <c r="F565" s="745"/>
    </row>
    <row r="566" spans="1:6" s="879" customFormat="1" x14ac:dyDescent="0.25">
      <c r="A566" s="829" t="s">
        <v>554</v>
      </c>
      <c r="B566" s="811" t="s">
        <v>1085</v>
      </c>
      <c r="C566" s="807"/>
      <c r="D566" s="745"/>
      <c r="E566" s="807"/>
      <c r="F566" s="745"/>
    </row>
    <row r="567" spans="1:6" s="879" customFormat="1" ht="24" x14ac:dyDescent="0.25">
      <c r="A567" s="829" t="s">
        <v>919</v>
      </c>
      <c r="B567" s="811" t="s">
        <v>830</v>
      </c>
      <c r="C567" s="807"/>
      <c r="D567" s="745"/>
      <c r="E567" s="807"/>
      <c r="F567" s="745"/>
    </row>
    <row r="568" spans="1:6" ht="36" x14ac:dyDescent="0.25">
      <c r="A568" s="826" t="s">
        <v>1086</v>
      </c>
      <c r="B568" s="884" t="s">
        <v>1103</v>
      </c>
      <c r="C568" s="745" t="s">
        <v>1225</v>
      </c>
      <c r="D568" s="745" t="s">
        <v>1226</v>
      </c>
      <c r="E568" s="745" t="s">
        <v>1227</v>
      </c>
      <c r="F568" s="745" t="s">
        <v>1228</v>
      </c>
    </row>
    <row r="569" spans="1:6" ht="36" x14ac:dyDescent="0.25">
      <c r="A569" s="826" t="s">
        <v>1087</v>
      </c>
      <c r="B569" s="884" t="s">
        <v>1088</v>
      </c>
      <c r="C569" s="745" t="s">
        <v>1225</v>
      </c>
      <c r="D569" s="745" t="s">
        <v>1226</v>
      </c>
      <c r="E569" s="745" t="s">
        <v>1229</v>
      </c>
      <c r="F569" s="745" t="s">
        <v>1230</v>
      </c>
    </row>
    <row r="570" spans="1:6" s="879" customFormat="1" x14ac:dyDescent="0.25">
      <c r="A570" s="829" t="s">
        <v>920</v>
      </c>
      <c r="B570" s="811" t="s">
        <v>1089</v>
      </c>
      <c r="C570" s="807"/>
      <c r="D570" s="745"/>
      <c r="E570" s="807"/>
      <c r="F570" s="745"/>
    </row>
    <row r="571" spans="1:6" ht="36" x14ac:dyDescent="0.25">
      <c r="A571" s="826" t="s">
        <v>31</v>
      </c>
      <c r="B571" s="884" t="s">
        <v>1090</v>
      </c>
      <c r="C571" s="807" t="s">
        <v>1231</v>
      </c>
      <c r="D571" s="745" t="s">
        <v>1172</v>
      </c>
      <c r="E571" s="1017" t="s">
        <v>1232</v>
      </c>
      <c r="F571" s="745"/>
    </row>
    <row r="572" spans="1:6" ht="48" x14ac:dyDescent="0.25">
      <c r="A572" s="826" t="s">
        <v>29</v>
      </c>
      <c r="B572" s="884" t="s">
        <v>1091</v>
      </c>
      <c r="C572" s="807"/>
      <c r="D572" s="745" t="s">
        <v>1172</v>
      </c>
      <c r="E572" s="1017"/>
      <c r="F572" s="745"/>
    </row>
    <row r="573" spans="1:6" ht="48" x14ac:dyDescent="0.25">
      <c r="A573" s="826" t="s">
        <v>27</v>
      </c>
      <c r="B573" s="884" t="s">
        <v>1092</v>
      </c>
      <c r="C573" s="807"/>
      <c r="D573" s="745" t="s">
        <v>1172</v>
      </c>
      <c r="E573" s="1017"/>
      <c r="F573" s="745"/>
    </row>
    <row r="574" spans="1:6" s="879" customFormat="1" x14ac:dyDescent="0.25">
      <c r="A574" s="829" t="s">
        <v>1129</v>
      </c>
      <c r="B574" s="811" t="s">
        <v>836</v>
      </c>
      <c r="C574" s="807"/>
      <c r="D574" s="745"/>
      <c r="E574" s="807"/>
      <c r="F574" s="745"/>
    </row>
    <row r="575" spans="1:6" ht="36" x14ac:dyDescent="0.25">
      <c r="A575" s="826" t="s">
        <v>31</v>
      </c>
      <c r="B575" s="884" t="s">
        <v>1093</v>
      </c>
      <c r="C575" s="745" t="s">
        <v>1225</v>
      </c>
      <c r="D575" s="745" t="s">
        <v>1157</v>
      </c>
      <c r="E575" s="745" t="s">
        <v>1233</v>
      </c>
      <c r="F575" s="745" t="s">
        <v>1234</v>
      </c>
    </row>
    <row r="576" spans="1:6" ht="48" x14ac:dyDescent="0.25">
      <c r="A576" s="826" t="s">
        <v>29</v>
      </c>
      <c r="B576" s="884" t="s">
        <v>1094</v>
      </c>
      <c r="C576" s="807" t="s">
        <v>1225</v>
      </c>
      <c r="D576" s="745" t="s">
        <v>1157</v>
      </c>
      <c r="E576" s="745" t="s">
        <v>1235</v>
      </c>
      <c r="F576" s="745" t="s">
        <v>1230</v>
      </c>
    </row>
    <row r="577" spans="1:6" s="879" customFormat="1" x14ac:dyDescent="0.25">
      <c r="A577" s="829" t="s">
        <v>1130</v>
      </c>
      <c r="B577" s="811" t="s">
        <v>839</v>
      </c>
      <c r="C577" s="807"/>
      <c r="D577" s="745"/>
      <c r="E577" s="807"/>
      <c r="F577" s="745"/>
    </row>
    <row r="578" spans="1:6" ht="48" x14ac:dyDescent="0.25">
      <c r="A578" s="889" t="s">
        <v>31</v>
      </c>
      <c r="B578" s="884" t="s">
        <v>1095</v>
      </c>
      <c r="C578" s="807"/>
      <c r="D578" s="745" t="s">
        <v>1157</v>
      </c>
      <c r="E578" s="812" t="s">
        <v>1236</v>
      </c>
      <c r="F578" s="745" t="s">
        <v>1237</v>
      </c>
    </row>
    <row r="579" spans="1:6" ht="48" x14ac:dyDescent="0.25">
      <c r="A579" s="889" t="s">
        <v>29</v>
      </c>
      <c r="B579" s="884" t="s">
        <v>1096</v>
      </c>
      <c r="C579" s="807"/>
      <c r="D579" s="745" t="s">
        <v>1157</v>
      </c>
      <c r="E579" s="812" t="s">
        <v>1238</v>
      </c>
      <c r="F579" s="745" t="s">
        <v>1239</v>
      </c>
    </row>
    <row r="580" spans="1:6" ht="36" x14ac:dyDescent="0.25">
      <c r="A580" s="889" t="s">
        <v>27</v>
      </c>
      <c r="B580" s="884" t="s">
        <v>2121</v>
      </c>
      <c r="C580" s="807"/>
      <c r="D580" s="745" t="s">
        <v>1157</v>
      </c>
      <c r="E580" s="812" t="s">
        <v>1240</v>
      </c>
      <c r="F580" s="745" t="s">
        <v>2120</v>
      </c>
    </row>
    <row r="581" spans="1:6" ht="36" x14ac:dyDescent="0.25">
      <c r="A581" s="889" t="s">
        <v>25</v>
      </c>
      <c r="B581" s="884" t="s">
        <v>2119</v>
      </c>
      <c r="C581" s="807"/>
      <c r="D581" s="745" t="s">
        <v>1157</v>
      </c>
      <c r="E581" s="812" t="s">
        <v>1240</v>
      </c>
      <c r="F581" s="745" t="s">
        <v>2118</v>
      </c>
    </row>
    <row r="582" spans="1:6" ht="24" x14ac:dyDescent="0.25">
      <c r="A582" s="889" t="s">
        <v>23</v>
      </c>
      <c r="B582" s="884" t="s">
        <v>1097</v>
      </c>
      <c r="C582" s="807"/>
      <c r="D582" s="745"/>
      <c r="E582" s="812" t="s">
        <v>1241</v>
      </c>
      <c r="F582" s="745" t="s">
        <v>1242</v>
      </c>
    </row>
    <row r="583" spans="1:6" ht="48" x14ac:dyDescent="0.25">
      <c r="A583" s="889" t="s">
        <v>20</v>
      </c>
      <c r="B583" s="884" t="s">
        <v>1098</v>
      </c>
      <c r="C583" s="807"/>
      <c r="D583" s="745" t="s">
        <v>1157</v>
      </c>
      <c r="E583" s="812" t="s">
        <v>1243</v>
      </c>
      <c r="F583" s="745" t="s">
        <v>1237</v>
      </c>
    </row>
    <row r="584" spans="1:6" ht="48" x14ac:dyDescent="0.25">
      <c r="A584" s="889" t="s">
        <v>18</v>
      </c>
      <c r="B584" s="884" t="s">
        <v>1099</v>
      </c>
      <c r="C584" s="807"/>
      <c r="D584" s="745" t="s">
        <v>1157</v>
      </c>
      <c r="E584" s="812" t="s">
        <v>2117</v>
      </c>
      <c r="F584" s="745" t="s">
        <v>1239</v>
      </c>
    </row>
    <row r="585" spans="1:6" ht="24" x14ac:dyDescent="0.25">
      <c r="A585" s="889" t="s">
        <v>34</v>
      </c>
      <c r="B585" s="884" t="s">
        <v>2116</v>
      </c>
      <c r="C585" s="807"/>
      <c r="D585" s="745" t="s">
        <v>1157</v>
      </c>
      <c r="E585" s="812" t="s">
        <v>1241</v>
      </c>
      <c r="F585" s="745" t="s">
        <v>1239</v>
      </c>
    </row>
    <row r="586" spans="1:6" ht="24" x14ac:dyDescent="0.25">
      <c r="A586" s="890" t="s">
        <v>51</v>
      </c>
      <c r="B586" s="884" t="s">
        <v>2115</v>
      </c>
      <c r="C586" s="807"/>
      <c r="D586" s="745" t="s">
        <v>1157</v>
      </c>
      <c r="E586" s="812" t="s">
        <v>1241</v>
      </c>
      <c r="F586" s="745" t="s">
        <v>2114</v>
      </c>
    </row>
    <row r="587" spans="1:6" ht="24" x14ac:dyDescent="0.25">
      <c r="A587" s="889" t="s">
        <v>49</v>
      </c>
      <c r="B587" s="884" t="s">
        <v>1100</v>
      </c>
      <c r="C587" s="807"/>
      <c r="D587" s="745"/>
      <c r="E587" s="812" t="s">
        <v>1241</v>
      </c>
      <c r="F587" s="808"/>
    </row>
    <row r="588" spans="1:6" s="879" customFormat="1" x14ac:dyDescent="0.25">
      <c r="A588" s="829" t="s">
        <v>1131</v>
      </c>
      <c r="B588" s="811" t="s">
        <v>845</v>
      </c>
      <c r="C588" s="807"/>
      <c r="D588" s="745"/>
      <c r="E588" s="807"/>
      <c r="F588" s="745"/>
    </row>
    <row r="589" spans="1:6" ht="60" x14ac:dyDescent="0.25">
      <c r="A589" s="826" t="s">
        <v>31</v>
      </c>
      <c r="B589" s="884" t="s">
        <v>1101</v>
      </c>
      <c r="C589" s="1017" t="s">
        <v>1244</v>
      </c>
      <c r="D589" s="812"/>
      <c r="E589" s="812" t="s">
        <v>1245</v>
      </c>
      <c r="F589" s="745" t="s">
        <v>1237</v>
      </c>
    </row>
    <row r="590" spans="1:6" ht="60" x14ac:dyDescent="0.25">
      <c r="A590" s="826" t="s">
        <v>29</v>
      </c>
      <c r="B590" s="884" t="s">
        <v>1102</v>
      </c>
      <c r="C590" s="1017"/>
      <c r="D590" s="812"/>
      <c r="E590" s="812" t="s">
        <v>1246</v>
      </c>
      <c r="F590" s="745" t="s">
        <v>1239</v>
      </c>
    </row>
    <row r="591" spans="1:6" x14ac:dyDescent="0.25">
      <c r="A591" s="826"/>
      <c r="B591" s="884"/>
      <c r="C591" s="807"/>
      <c r="D591" s="745"/>
      <c r="E591" s="807"/>
      <c r="F591" s="745"/>
    </row>
    <row r="592" spans="1:6" s="879" customFormat="1" x14ac:dyDescent="0.25">
      <c r="A592" s="829" t="s">
        <v>559</v>
      </c>
      <c r="B592" s="811" t="s">
        <v>849</v>
      </c>
      <c r="C592" s="807"/>
      <c r="D592" s="745"/>
      <c r="E592" s="807"/>
      <c r="F592" s="745"/>
    </row>
    <row r="593" spans="1:6" ht="15" customHeight="1" x14ac:dyDescent="0.25">
      <c r="A593" s="826" t="s">
        <v>31</v>
      </c>
      <c r="B593" s="884" t="s">
        <v>1117</v>
      </c>
      <c r="C593" s="812"/>
      <c r="D593" s="812"/>
      <c r="E593" s="1018" t="s">
        <v>2494</v>
      </c>
      <c r="F593" s="808"/>
    </row>
    <row r="594" spans="1:6" ht="24" x14ac:dyDescent="0.25">
      <c r="A594" s="826" t="s">
        <v>29</v>
      </c>
      <c r="B594" s="884" t="s">
        <v>1118</v>
      </c>
      <c r="C594" s="812"/>
      <c r="D594" s="812"/>
      <c r="E594" s="1018"/>
      <c r="F594" s="808"/>
    </row>
    <row r="595" spans="1:6" ht="24" x14ac:dyDescent="0.25">
      <c r="A595" s="826" t="s">
        <v>27</v>
      </c>
      <c r="B595" s="884" t="s">
        <v>1119</v>
      </c>
      <c r="C595" s="812"/>
      <c r="D595" s="812"/>
      <c r="E595" s="1018"/>
      <c r="F595" s="808"/>
    </row>
    <row r="596" spans="1:6" ht="24" x14ac:dyDescent="0.25">
      <c r="A596" s="826" t="s">
        <v>25</v>
      </c>
      <c r="B596" s="884" t="s">
        <v>1120</v>
      </c>
      <c r="C596" s="812"/>
      <c r="D596" s="812"/>
      <c r="E596" s="1018"/>
      <c r="F596" s="808"/>
    </row>
    <row r="597" spans="1:6" ht="24" x14ac:dyDescent="0.25">
      <c r="A597" s="826" t="s">
        <v>23</v>
      </c>
      <c r="B597" s="884" t="s">
        <v>1121</v>
      </c>
      <c r="C597" s="812"/>
      <c r="D597" s="812"/>
      <c r="E597" s="1018"/>
      <c r="F597" s="808"/>
    </row>
    <row r="598" spans="1:6" ht="24" x14ac:dyDescent="0.25">
      <c r="A598" s="826" t="s">
        <v>18</v>
      </c>
      <c r="B598" s="884" t="s">
        <v>1122</v>
      </c>
      <c r="C598" s="812"/>
      <c r="D598" s="812"/>
      <c r="E598" s="1018"/>
      <c r="F598" s="808"/>
    </row>
    <row r="599" spans="1:6" ht="24" x14ac:dyDescent="0.25">
      <c r="A599" s="826" t="s">
        <v>34</v>
      </c>
      <c r="B599" s="884" t="s">
        <v>1123</v>
      </c>
      <c r="C599" s="812"/>
      <c r="D599" s="812"/>
      <c r="E599" s="1018"/>
      <c r="F599" s="808"/>
    </row>
    <row r="600" spans="1:6" ht="24" x14ac:dyDescent="0.25">
      <c r="A600" s="826" t="s">
        <v>51</v>
      </c>
      <c r="B600" s="884" t="s">
        <v>1124</v>
      </c>
      <c r="C600" s="812"/>
      <c r="D600" s="812"/>
      <c r="E600" s="1018"/>
      <c r="F600" s="808"/>
    </row>
    <row r="601" spans="1:6" x14ac:dyDescent="0.25">
      <c r="A601" s="826"/>
      <c r="B601" s="884"/>
      <c r="C601" s="812"/>
      <c r="D601" s="812"/>
      <c r="E601" s="813"/>
      <c r="F601" s="808"/>
    </row>
    <row r="602" spans="1:6" x14ac:dyDescent="0.25">
      <c r="A602" s="891" t="s">
        <v>560</v>
      </c>
      <c r="B602" s="804" t="s">
        <v>1392</v>
      </c>
      <c r="C602" s="812"/>
      <c r="D602" s="812"/>
      <c r="E602" s="813"/>
      <c r="F602" s="808"/>
    </row>
    <row r="603" spans="1:6" ht="24" x14ac:dyDescent="0.25">
      <c r="A603" s="850" t="s">
        <v>31</v>
      </c>
      <c r="B603" s="892" t="s">
        <v>2113</v>
      </c>
      <c r="C603" s="812" t="s">
        <v>2524</v>
      </c>
      <c r="D603" s="812"/>
      <c r="E603" s="813"/>
      <c r="F603" s="808"/>
    </row>
    <row r="604" spans="1:6" x14ac:dyDescent="0.25">
      <c r="A604" s="893" t="s">
        <v>29</v>
      </c>
      <c r="B604" s="843" t="s">
        <v>1393</v>
      </c>
      <c r="C604" s="812"/>
      <c r="D604" s="812"/>
      <c r="E604" s="813"/>
      <c r="F604" s="808"/>
    </row>
    <row r="605" spans="1:6" ht="33.6" customHeight="1" x14ac:dyDescent="0.25">
      <c r="A605" s="893" t="s">
        <v>142</v>
      </c>
      <c r="B605" s="843" t="s">
        <v>1394</v>
      </c>
      <c r="C605" s="812" t="s">
        <v>2524</v>
      </c>
      <c r="D605" s="812"/>
      <c r="E605" s="813"/>
      <c r="F605" s="808"/>
    </row>
    <row r="606" spans="1:6" x14ac:dyDescent="0.25">
      <c r="A606" s="850" t="s">
        <v>1395</v>
      </c>
      <c r="B606" s="892" t="s">
        <v>2112</v>
      </c>
      <c r="C606" s="892"/>
      <c r="D606" s="812"/>
      <c r="E606" s="813"/>
      <c r="F606" s="808"/>
    </row>
    <row r="607" spans="1:6" x14ac:dyDescent="0.25">
      <c r="A607" s="850" t="s">
        <v>1397</v>
      </c>
      <c r="B607" s="892" t="s">
        <v>2111</v>
      </c>
      <c r="C607" s="812"/>
      <c r="D607" s="812"/>
      <c r="E607" s="813"/>
      <c r="F607" s="808"/>
    </row>
    <row r="608" spans="1:6" x14ac:dyDescent="0.25">
      <c r="A608" s="850" t="s">
        <v>1399</v>
      </c>
      <c r="B608" s="892" t="s">
        <v>2110</v>
      </c>
      <c r="C608" s="812"/>
      <c r="D608" s="812"/>
      <c r="E608" s="813"/>
      <c r="F608" s="808"/>
    </row>
    <row r="609" spans="1:6" x14ac:dyDescent="0.25">
      <c r="A609" s="850" t="s">
        <v>1401</v>
      </c>
      <c r="B609" s="892" t="s">
        <v>2109</v>
      </c>
      <c r="C609" s="812"/>
      <c r="D609" s="812"/>
      <c r="E609" s="813"/>
      <c r="F609" s="808"/>
    </row>
    <row r="610" spans="1:6" ht="24" x14ac:dyDescent="0.25">
      <c r="A610" s="893" t="s">
        <v>141</v>
      </c>
      <c r="B610" s="843" t="s">
        <v>2108</v>
      </c>
      <c r="C610" s="812" t="s">
        <v>2524</v>
      </c>
      <c r="D610" s="812"/>
      <c r="E610" s="813"/>
      <c r="F610" s="808"/>
    </row>
    <row r="611" spans="1:6" x14ac:dyDescent="0.25">
      <c r="A611" s="893" t="s">
        <v>140</v>
      </c>
      <c r="B611" s="843" t="s">
        <v>2107</v>
      </c>
      <c r="C611" s="812"/>
      <c r="D611" s="812"/>
      <c r="E611" s="813"/>
      <c r="F611" s="808"/>
    </row>
    <row r="612" spans="1:6" x14ac:dyDescent="0.25">
      <c r="A612" s="850" t="s">
        <v>27</v>
      </c>
      <c r="B612" s="845" t="s">
        <v>2106</v>
      </c>
      <c r="C612" s="812"/>
      <c r="D612" s="812"/>
      <c r="E612" s="813"/>
      <c r="F612" s="808"/>
    </row>
    <row r="613" spans="1:6" x14ac:dyDescent="0.25">
      <c r="A613" s="826"/>
      <c r="B613" s="884"/>
      <c r="C613" s="812"/>
      <c r="D613" s="812"/>
      <c r="E613" s="813"/>
      <c r="F613" s="808"/>
    </row>
    <row r="614" spans="1:6" s="879" customFormat="1" x14ac:dyDescent="0.25">
      <c r="A614" s="829" t="s">
        <v>981</v>
      </c>
      <c r="B614" s="811" t="s">
        <v>1125</v>
      </c>
      <c r="C614" s="807"/>
      <c r="D614" s="745"/>
      <c r="E614" s="807"/>
      <c r="F614" s="745"/>
    </row>
    <row r="615" spans="1:6" ht="24" x14ac:dyDescent="0.25">
      <c r="A615" s="826" t="s">
        <v>31</v>
      </c>
      <c r="B615" s="884" t="s">
        <v>1126</v>
      </c>
      <c r="C615" s="807"/>
      <c r="D615" s="745"/>
      <c r="E615" s="807"/>
      <c r="F615" s="745"/>
    </row>
    <row r="616" spans="1:6" x14ac:dyDescent="0.25">
      <c r="A616" s="826"/>
      <c r="B616" s="884"/>
      <c r="C616" s="807"/>
      <c r="D616" s="745"/>
      <c r="E616" s="807"/>
      <c r="F616" s="745"/>
    </row>
    <row r="617" spans="1:6" x14ac:dyDescent="0.25">
      <c r="A617" s="894" t="s">
        <v>2105</v>
      </c>
      <c r="B617" s="810" t="s">
        <v>2104</v>
      </c>
      <c r="C617" s="807"/>
      <c r="D617" s="745"/>
      <c r="E617" s="745"/>
      <c r="F617" s="745"/>
    </row>
    <row r="618" spans="1:6" s="879" customFormat="1" x14ac:dyDescent="0.25">
      <c r="A618" s="895" t="s">
        <v>31</v>
      </c>
      <c r="B618" s="810" t="s">
        <v>2103</v>
      </c>
      <c r="C618" s="807"/>
      <c r="D618" s="745"/>
      <c r="E618" s="745"/>
      <c r="F618" s="745"/>
    </row>
    <row r="619" spans="1:6" ht="36" x14ac:dyDescent="0.25">
      <c r="A619" s="895"/>
      <c r="B619" s="896" t="s">
        <v>2102</v>
      </c>
      <c r="C619" s="807"/>
      <c r="D619" s="745"/>
      <c r="E619" s="745"/>
      <c r="F619" s="745"/>
    </row>
    <row r="620" spans="1:6" x14ac:dyDescent="0.25">
      <c r="A620" s="895" t="s">
        <v>29</v>
      </c>
      <c r="B620" s="810" t="s">
        <v>2101</v>
      </c>
      <c r="C620" s="807"/>
      <c r="D620" s="745"/>
      <c r="E620" s="745"/>
      <c r="F620" s="745"/>
    </row>
    <row r="621" spans="1:6" ht="48" x14ac:dyDescent="0.25">
      <c r="A621" s="895"/>
      <c r="B621" s="896" t="s">
        <v>2100</v>
      </c>
      <c r="C621" s="807"/>
      <c r="D621" s="745"/>
      <c r="E621" s="745"/>
      <c r="F621" s="808"/>
    </row>
    <row r="622" spans="1:6" x14ac:dyDescent="0.25">
      <c r="A622" s="895" t="s">
        <v>27</v>
      </c>
      <c r="B622" s="810" t="s">
        <v>2099</v>
      </c>
      <c r="C622" s="807"/>
      <c r="D622" s="745"/>
      <c r="E622" s="745"/>
      <c r="F622" s="745"/>
    </row>
    <row r="623" spans="1:6" ht="24" x14ac:dyDescent="0.25">
      <c r="A623" s="894"/>
      <c r="B623" s="897" t="s">
        <v>2098</v>
      </c>
      <c r="C623" s="876"/>
      <c r="D623" s="809"/>
      <c r="E623" s="809"/>
      <c r="F623" s="810"/>
    </row>
    <row r="624" spans="1:6" x14ac:dyDescent="0.25">
      <c r="A624" s="895" t="s">
        <v>25</v>
      </c>
      <c r="B624" s="810" t="s">
        <v>2097</v>
      </c>
      <c r="C624" s="807"/>
      <c r="D624" s="745"/>
      <c r="E624" s="745"/>
      <c r="F624" s="745"/>
    </row>
    <row r="625" spans="1:6" ht="36" x14ac:dyDescent="0.25">
      <c r="A625" s="895"/>
      <c r="B625" s="812" t="s">
        <v>2096</v>
      </c>
      <c r="C625" s="807"/>
      <c r="D625" s="745"/>
      <c r="E625" s="745"/>
      <c r="F625" s="745"/>
    </row>
    <row r="626" spans="1:6" x14ac:dyDescent="0.25">
      <c r="A626" s="895" t="s">
        <v>23</v>
      </c>
      <c r="B626" s="810" t="s">
        <v>2095</v>
      </c>
      <c r="C626" s="807"/>
      <c r="D626" s="745"/>
      <c r="E626" s="745"/>
      <c r="F626" s="745"/>
    </row>
    <row r="627" spans="1:6" ht="36" x14ac:dyDescent="0.25">
      <c r="A627" s="895"/>
      <c r="B627" s="897" t="s">
        <v>2094</v>
      </c>
      <c r="C627" s="807"/>
      <c r="D627" s="745"/>
      <c r="E627" s="745"/>
      <c r="F627" s="745"/>
    </row>
    <row r="628" spans="1:6" x14ac:dyDescent="0.25">
      <c r="A628" s="895" t="s">
        <v>20</v>
      </c>
      <c r="B628" s="810" t="s">
        <v>2093</v>
      </c>
      <c r="C628" s="807"/>
      <c r="D628" s="745"/>
      <c r="E628" s="745"/>
      <c r="F628" s="745"/>
    </row>
    <row r="629" spans="1:6" ht="60" x14ac:dyDescent="0.25">
      <c r="A629" s="895"/>
      <c r="B629" s="897" t="s">
        <v>2092</v>
      </c>
      <c r="C629" s="807"/>
      <c r="D629" s="745"/>
      <c r="E629" s="745"/>
      <c r="F629" s="745"/>
    </row>
    <row r="630" spans="1:6" x14ac:dyDescent="0.25">
      <c r="A630" s="894" t="s">
        <v>2091</v>
      </c>
      <c r="B630" s="898" t="s">
        <v>1127</v>
      </c>
      <c r="C630" s="876"/>
      <c r="D630" s="809"/>
      <c r="E630" s="809"/>
      <c r="F630" s="809"/>
    </row>
    <row r="631" spans="1:6" ht="24" x14ac:dyDescent="0.25">
      <c r="A631" s="806" t="s">
        <v>31</v>
      </c>
      <c r="B631" s="899" t="s">
        <v>1128</v>
      </c>
      <c r="C631" s="807"/>
      <c r="D631" s="745"/>
      <c r="E631" s="745"/>
      <c r="F631" s="745"/>
    </row>
    <row r="632" spans="1:6" x14ac:dyDescent="0.25">
      <c r="A632" s="895"/>
      <c r="B632" s="897"/>
      <c r="C632" s="807"/>
      <c r="D632" s="745"/>
      <c r="E632" s="745"/>
      <c r="F632" s="745"/>
    </row>
    <row r="633" spans="1:6" x14ac:dyDescent="0.25">
      <c r="A633" s="894" t="s">
        <v>2090</v>
      </c>
      <c r="B633" s="810" t="s">
        <v>2089</v>
      </c>
      <c r="C633" s="807"/>
      <c r="D633" s="745"/>
      <c r="E633" s="807"/>
      <c r="F633" s="745"/>
    </row>
    <row r="634" spans="1:6" x14ac:dyDescent="0.25">
      <c r="A634" s="895" t="s">
        <v>2088</v>
      </c>
      <c r="B634" s="808" t="s">
        <v>2087</v>
      </c>
      <c r="C634" s="807"/>
      <c r="D634" s="745"/>
      <c r="E634" s="807"/>
      <c r="F634" s="745"/>
    </row>
    <row r="635" spans="1:6" x14ac:dyDescent="0.25">
      <c r="A635" s="895" t="s">
        <v>2086</v>
      </c>
      <c r="B635" s="808" t="s">
        <v>2085</v>
      </c>
      <c r="C635" s="807"/>
      <c r="D635" s="745"/>
      <c r="E635" s="807"/>
      <c r="F635" s="745"/>
    </row>
    <row r="636" spans="1:6" x14ac:dyDescent="0.25">
      <c r="A636" s="895" t="s">
        <v>2084</v>
      </c>
      <c r="B636" s="808" t="s">
        <v>2083</v>
      </c>
      <c r="C636" s="807"/>
      <c r="D636" s="745"/>
      <c r="E636" s="807"/>
      <c r="F636" s="745"/>
    </row>
    <row r="637" spans="1:6" x14ac:dyDescent="0.25">
      <c r="A637" s="895" t="s">
        <v>2082</v>
      </c>
      <c r="B637" s="808" t="s">
        <v>2081</v>
      </c>
      <c r="C637" s="807"/>
      <c r="D637" s="745"/>
      <c r="E637" s="807"/>
      <c r="F637" s="745"/>
    </row>
    <row r="638" spans="1:6" x14ac:dyDescent="0.25">
      <c r="A638" s="895" t="s">
        <v>2080</v>
      </c>
      <c r="B638" s="900" t="s">
        <v>2079</v>
      </c>
      <c r="C638" s="807"/>
      <c r="D638" s="745"/>
      <c r="E638" s="807"/>
      <c r="F638" s="745"/>
    </row>
    <row r="639" spans="1:6" x14ac:dyDescent="0.25">
      <c r="A639" s="895" t="s">
        <v>2078</v>
      </c>
      <c r="B639" s="900" t="s">
        <v>2077</v>
      </c>
      <c r="C639" s="807"/>
      <c r="D639" s="745"/>
      <c r="E639" s="807"/>
      <c r="F639" s="745"/>
    </row>
    <row r="640" spans="1:6" x14ac:dyDescent="0.25">
      <c r="A640" s="895" t="s">
        <v>2076</v>
      </c>
      <c r="B640" s="900" t="s">
        <v>2075</v>
      </c>
      <c r="C640" s="807"/>
      <c r="D640" s="745"/>
      <c r="E640" s="807"/>
      <c r="F640" s="745"/>
    </row>
    <row r="641" spans="1:6" x14ac:dyDescent="0.25">
      <c r="A641" s="895" t="s">
        <v>2074</v>
      </c>
      <c r="B641" s="808" t="s">
        <v>1160</v>
      </c>
      <c r="C641" s="807"/>
      <c r="D641" s="745"/>
      <c r="E641" s="807"/>
      <c r="F641" s="745"/>
    </row>
  </sheetData>
  <sheetProtection algorithmName="SHA-512" hashValue="ueQnsNTIuQ+A2L0H1E3I4HDCQTGKb3PEOEupnSmFIwaRchCIhmMZkhTm/0WsI6ulY2JrEcm+ul0vBiiO0BnGyQ==" saltValue="ieeA9NoA+/kT5iG6Jb9xGA==" spinCount="100000" sheet="1"/>
  <mergeCells count="13">
    <mergeCell ref="C589:C590"/>
    <mergeCell ref="E593:E600"/>
    <mergeCell ref="A1:F1"/>
    <mergeCell ref="D544:D547"/>
    <mergeCell ref="E544:E547"/>
    <mergeCell ref="F544:F547"/>
    <mergeCell ref="A3:F3"/>
    <mergeCell ref="C544:C547"/>
    <mergeCell ref="C278:C280"/>
    <mergeCell ref="C102:C107"/>
    <mergeCell ref="A281:F281"/>
    <mergeCell ref="A4:F4"/>
    <mergeCell ref="E571:E573"/>
  </mergeCells>
  <pageMargins left="0.7" right="0.7" top="0.75" bottom="0.75" header="0.3" footer="0.3"/>
  <pageSetup paperSize="9" scale="7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23"/>
  <sheetViews>
    <sheetView topLeftCell="A7" zoomScaleNormal="100" workbookViewId="0">
      <selection activeCell="E26" sqref="E26"/>
    </sheetView>
  </sheetViews>
  <sheetFormatPr defaultRowHeight="14.4" x14ac:dyDescent="0.3"/>
  <cols>
    <col min="1" max="1" width="6.33203125" style="8" customWidth="1"/>
    <col min="2" max="2" width="35.6640625" customWidth="1"/>
    <col min="3" max="3" width="26" style="8" customWidth="1"/>
    <col min="4" max="4" width="10.33203125" style="8" customWidth="1"/>
    <col min="5" max="5" width="17.88671875" style="8" customWidth="1"/>
    <col min="6" max="6" width="19.5546875" style="8" customWidth="1"/>
  </cols>
  <sheetData>
    <row r="1" spans="1:6" ht="22.8" x14ac:dyDescent="0.3">
      <c r="A1" s="1228" t="s">
        <v>797</v>
      </c>
      <c r="B1" s="1229"/>
      <c r="C1" s="1229"/>
      <c r="D1" s="1229"/>
      <c r="E1" s="1229"/>
      <c r="F1" s="1230"/>
    </row>
    <row r="2" spans="1:6" ht="17.399999999999999" x14ac:dyDescent="0.3">
      <c r="A2" s="1226" t="s">
        <v>193</v>
      </c>
      <c r="B2" s="1227"/>
      <c r="C2" s="1226">
        <f>'General Information'!C3:G3</f>
        <v>0</v>
      </c>
      <c r="D2" s="1231"/>
      <c r="E2" s="1231"/>
      <c r="F2" s="1227"/>
    </row>
    <row r="3" spans="1:6" ht="17.399999999999999" x14ac:dyDescent="0.3">
      <c r="A3" s="219"/>
      <c r="B3" s="1232" t="s">
        <v>1038</v>
      </c>
      <c r="C3" s="1233"/>
      <c r="D3" s="220" t="s">
        <v>635</v>
      </c>
      <c r="E3" s="684" t="str">
        <f>'Form Sa1'!H1086</f>
        <v>Yes</v>
      </c>
      <c r="F3" s="684" t="str">
        <f>'Form Sa1'!I1086</f>
        <v>Yes</v>
      </c>
    </row>
    <row r="4" spans="1:6" s="16" customFormat="1" ht="54" customHeight="1" x14ac:dyDescent="0.3">
      <c r="A4" s="14" t="s">
        <v>420</v>
      </c>
      <c r="B4" s="15" t="s">
        <v>421</v>
      </c>
      <c r="C4" s="14" t="s">
        <v>422</v>
      </c>
      <c r="D4" s="14" t="s">
        <v>190</v>
      </c>
      <c r="E4" s="714" t="str">
        <f>'Form Sa1'!G6</f>
        <v>Baseline/ Previous Year (FY )  
FY: 2021-22</v>
      </c>
      <c r="F4" s="714" t="str">
        <f>'Form Sa1'!I6</f>
        <v>Current/ Assessment/ Target Year
FY: 2022-23</v>
      </c>
    </row>
    <row r="5" spans="1:6" s="16" customFormat="1" x14ac:dyDescent="0.3">
      <c r="A5" s="10">
        <v>1</v>
      </c>
      <c r="B5" s="115" t="s">
        <v>181</v>
      </c>
      <c r="C5" s="612" t="s">
        <v>1626</v>
      </c>
      <c r="D5" s="10" t="s">
        <v>430</v>
      </c>
      <c r="E5" s="222">
        <f>'Form Sa1'!H11</f>
        <v>0</v>
      </c>
      <c r="F5" s="10">
        <f>'Form Sa1'!I11</f>
        <v>0</v>
      </c>
    </row>
    <row r="6" spans="1:6" x14ac:dyDescent="0.3">
      <c r="A6" s="18">
        <v>2</v>
      </c>
      <c r="B6" s="2" t="s">
        <v>424</v>
      </c>
      <c r="C6" s="612" t="s">
        <v>1627</v>
      </c>
      <c r="D6" s="10" t="s">
        <v>122</v>
      </c>
      <c r="E6" s="10">
        <f>'Form Sa1'!H1043</f>
        <v>0</v>
      </c>
      <c r="F6" s="10">
        <f>'Form Sa1'!I1043</f>
        <v>0</v>
      </c>
    </row>
    <row r="7" spans="1:6" x14ac:dyDescent="0.3">
      <c r="A7" s="18">
        <v>3</v>
      </c>
      <c r="B7" s="2" t="s">
        <v>147</v>
      </c>
      <c r="C7" s="612" t="s">
        <v>1628</v>
      </c>
      <c r="D7" s="10" t="s">
        <v>122</v>
      </c>
      <c r="E7" s="10">
        <f>'Form Sa1'!H1047</f>
        <v>0</v>
      </c>
      <c r="F7" s="10">
        <f>'Form Sa1'!I1047</f>
        <v>0</v>
      </c>
    </row>
    <row r="8" spans="1:6" x14ac:dyDescent="0.3">
      <c r="A8" s="18">
        <v>4</v>
      </c>
      <c r="B8" s="2" t="s">
        <v>412</v>
      </c>
      <c r="C8" s="612" t="s">
        <v>1629</v>
      </c>
      <c r="D8" s="10" t="s">
        <v>122</v>
      </c>
      <c r="E8" s="10">
        <f>'Form Sa1'!H1048</f>
        <v>0</v>
      </c>
      <c r="F8" s="10">
        <f>'Form Sa1'!I1048</f>
        <v>0</v>
      </c>
    </row>
    <row r="9" spans="1:6" x14ac:dyDescent="0.3">
      <c r="A9" s="18">
        <v>5</v>
      </c>
      <c r="B9" s="11" t="s">
        <v>413</v>
      </c>
      <c r="C9" s="612" t="s">
        <v>1630</v>
      </c>
      <c r="D9" s="10" t="s">
        <v>1296</v>
      </c>
      <c r="E9" s="10">
        <f>'Form Sa1'!H1049</f>
        <v>0</v>
      </c>
      <c r="F9" s="10">
        <f>'Form Sa1'!I1049</f>
        <v>0</v>
      </c>
    </row>
    <row r="10" spans="1:6" x14ac:dyDescent="0.3">
      <c r="A10" s="18">
        <v>6</v>
      </c>
      <c r="B10" s="11" t="s">
        <v>414</v>
      </c>
      <c r="C10" s="612" t="s">
        <v>1631</v>
      </c>
      <c r="D10" s="10" t="s">
        <v>419</v>
      </c>
      <c r="E10" s="10">
        <f>'Form Sa1'!H1050</f>
        <v>0</v>
      </c>
      <c r="F10" s="10">
        <f>'Form Sa1'!I1050</f>
        <v>0</v>
      </c>
    </row>
    <row r="11" spans="1:6" x14ac:dyDescent="0.3">
      <c r="A11" s="18">
        <v>7</v>
      </c>
      <c r="B11" s="11" t="s">
        <v>425</v>
      </c>
      <c r="C11" s="612" t="s">
        <v>1632</v>
      </c>
      <c r="D11" s="10" t="s">
        <v>122</v>
      </c>
      <c r="E11" s="10">
        <f>'Form Sa1'!H1051</f>
        <v>0</v>
      </c>
      <c r="F11" s="10">
        <f>'Form Sa1'!I1051</f>
        <v>0</v>
      </c>
    </row>
    <row r="12" spans="1:6" x14ac:dyDescent="0.3">
      <c r="A12" s="18">
        <v>8</v>
      </c>
      <c r="B12" s="11" t="s">
        <v>416</v>
      </c>
      <c r="C12" s="612" t="s">
        <v>1633</v>
      </c>
      <c r="D12" s="10" t="s">
        <v>122</v>
      </c>
      <c r="E12" s="10">
        <f>'Form Sa1'!H1052</f>
        <v>0</v>
      </c>
      <c r="F12" s="10">
        <f>'Form Sa1'!I1052</f>
        <v>0</v>
      </c>
    </row>
    <row r="13" spans="1:6" x14ac:dyDescent="0.3">
      <c r="A13" s="18">
        <v>9</v>
      </c>
      <c r="B13" s="11" t="s">
        <v>417</v>
      </c>
      <c r="C13" s="612" t="s">
        <v>1634</v>
      </c>
      <c r="D13" s="10" t="s">
        <v>152</v>
      </c>
      <c r="E13" s="10">
        <f>'Form Sa1'!H1053</f>
        <v>0</v>
      </c>
      <c r="F13" s="10">
        <f>'Form Sa1'!I1053</f>
        <v>0</v>
      </c>
    </row>
    <row r="14" spans="1:6" x14ac:dyDescent="0.3">
      <c r="A14" s="18">
        <v>10</v>
      </c>
      <c r="B14" s="2" t="s">
        <v>418</v>
      </c>
      <c r="C14" s="612" t="s">
        <v>1938</v>
      </c>
      <c r="D14" s="220" t="s">
        <v>122</v>
      </c>
      <c r="E14" s="17">
        <f>'Form Sa1'!H650</f>
        <v>0</v>
      </c>
      <c r="F14" s="17">
        <f>'Form Sa1'!I650</f>
        <v>0</v>
      </c>
    </row>
    <row r="15" spans="1:6" x14ac:dyDescent="0.3">
      <c r="A15" s="688"/>
      <c r="B15" s="598"/>
      <c r="C15" s="599"/>
      <c r="D15" s="599"/>
      <c r="E15" s="599"/>
      <c r="F15" s="599"/>
    </row>
    <row r="16" spans="1:6" x14ac:dyDescent="0.3">
      <c r="A16" s="18">
        <v>11</v>
      </c>
      <c r="B16" s="2" t="s">
        <v>426</v>
      </c>
      <c r="C16" s="10" t="s">
        <v>1635</v>
      </c>
      <c r="D16" s="10" t="s">
        <v>1297</v>
      </c>
      <c r="E16" s="13">
        <f>IFERROR(1/(E6%*(100-E7)%*E8%),0)</f>
        <v>0</v>
      </c>
      <c r="F16" s="13">
        <f>IFERROR((1/(F6%*(100-F7)%*F8%)),0)</f>
        <v>0</v>
      </c>
    </row>
    <row r="17" spans="1:6" s="92" customFormat="1" ht="28.8" x14ac:dyDescent="0.3">
      <c r="A17" s="689">
        <v>12</v>
      </c>
      <c r="B17" s="107" t="s">
        <v>427</v>
      </c>
      <c r="C17" s="48" t="s">
        <v>1636</v>
      </c>
      <c r="D17" s="78" t="s">
        <v>428</v>
      </c>
      <c r="E17" s="690">
        <f>IFERROR(E11/E12,0)</f>
        <v>0</v>
      </c>
      <c r="F17" s="690">
        <f>IFERROR((F11/F12),0)</f>
        <v>0</v>
      </c>
    </row>
    <row r="18" spans="1:6" x14ac:dyDescent="0.3">
      <c r="A18" s="18">
        <v>13</v>
      </c>
      <c r="B18" s="2" t="s">
        <v>429</v>
      </c>
      <c r="C18" s="10" t="s">
        <v>1637</v>
      </c>
      <c r="D18" s="10" t="s">
        <v>430</v>
      </c>
      <c r="E18" s="17">
        <f>IFERROR(E16*(100-E7)%*E17*E9,0)</f>
        <v>0</v>
      </c>
      <c r="F18" s="17">
        <f>IFERROR((F16*(100-F7)%*F17*F9),0)</f>
        <v>0</v>
      </c>
    </row>
    <row r="19" spans="1:6" x14ac:dyDescent="0.3">
      <c r="A19" s="18">
        <v>14</v>
      </c>
      <c r="B19" s="2" t="s">
        <v>431</v>
      </c>
      <c r="C19" s="10" t="s">
        <v>1638</v>
      </c>
      <c r="D19" s="10" t="s">
        <v>430</v>
      </c>
      <c r="E19" s="10"/>
      <c r="F19" s="12">
        <f>IFERROR(((F16-E16)*F7%),0)</f>
        <v>0</v>
      </c>
    </row>
    <row r="20" spans="1:6" x14ac:dyDescent="0.3">
      <c r="A20" s="18">
        <v>15</v>
      </c>
      <c r="B20" s="2" t="s">
        <v>432</v>
      </c>
      <c r="C20" s="10" t="s">
        <v>1639</v>
      </c>
      <c r="D20" s="10" t="s">
        <v>430</v>
      </c>
      <c r="E20" s="10"/>
      <c r="F20" s="12">
        <f>IFERROR((F18-E18),0)</f>
        <v>0</v>
      </c>
    </row>
    <row r="21" spans="1:6" x14ac:dyDescent="0.3">
      <c r="A21" s="18">
        <v>16</v>
      </c>
      <c r="B21" s="2" t="s">
        <v>433</v>
      </c>
      <c r="C21" s="10" t="s">
        <v>1640</v>
      </c>
      <c r="D21" s="10" t="s">
        <v>419</v>
      </c>
      <c r="E21" s="10"/>
      <c r="F21" s="13">
        <f>IFERROR(((F19+F20)/F10),0)</f>
        <v>0</v>
      </c>
    </row>
    <row r="22" spans="1:6" x14ac:dyDescent="0.3">
      <c r="A22" s="18">
        <v>17</v>
      </c>
      <c r="B22" s="2" t="s">
        <v>434</v>
      </c>
      <c r="C22" s="10" t="s">
        <v>1641</v>
      </c>
      <c r="D22" s="10" t="s">
        <v>1939</v>
      </c>
      <c r="E22" s="10"/>
      <c r="F22" s="940">
        <f>IFERROR((F21*F13*10^3/F14%),0)</f>
        <v>0</v>
      </c>
    </row>
    <row r="23" spans="1:6" s="93" customFormat="1" x14ac:dyDescent="0.3">
      <c r="A23" s="86">
        <v>18</v>
      </c>
      <c r="B23" s="102" t="s">
        <v>435</v>
      </c>
      <c r="C23" s="614" t="s">
        <v>1642</v>
      </c>
      <c r="D23" s="95" t="s">
        <v>7</v>
      </c>
      <c r="E23" s="95"/>
      <c r="F23" s="221">
        <f>IF(AND(E3="Yes", F3="Yes"), (F22*F5/10^6), 0)</f>
        <v>0</v>
      </c>
    </row>
  </sheetData>
  <sheetProtection algorithmName="SHA-512" hashValue="UekGCG7ORF0glnnZpxfSj1Sxjj+MZf9+Rl3Q2GmNm0AtGkpheaU9daeigBcr0q0WoCTVB3pRILI2QqP5OUyhHA==" saltValue="Zup01aAgLWUOhlp+66HMMQ==" spinCount="100000" sheet="1" objects="1" scenarios="1"/>
  <customSheetViews>
    <customSheetView guid="{808D63CE-AAC2-4BB4-99F0-D9F2ED9063AB}">
      <selection activeCell="F24" sqref="F24"/>
      <pageMargins left="0.7" right="0.7" top="0.75" bottom="0.75" header="0.3" footer="0.3"/>
    </customSheetView>
  </customSheetViews>
  <mergeCells count="4">
    <mergeCell ref="A2:B2"/>
    <mergeCell ref="A1:F1"/>
    <mergeCell ref="C2:F2"/>
    <mergeCell ref="B3:C3"/>
  </mergeCells>
  <pageMargins left="0.7" right="0.7" top="0.75" bottom="0.75" header="0.3" footer="0.3"/>
  <pageSetup orientation="landscape"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47"/>
  <sheetViews>
    <sheetView zoomScaleNormal="100" workbookViewId="0">
      <selection activeCell="G24" sqref="G24"/>
    </sheetView>
  </sheetViews>
  <sheetFormatPr defaultRowHeight="14.4" x14ac:dyDescent="0.3"/>
  <cols>
    <col min="1" max="1" width="9.88671875" customWidth="1"/>
    <col min="2" max="2" width="43.88671875" customWidth="1"/>
    <col min="3" max="3" width="29.33203125" customWidth="1"/>
    <col min="4" max="4" width="19" customWidth="1"/>
    <col min="5" max="5" width="20.33203125" customWidth="1"/>
    <col min="6" max="6" width="18.88671875" bestFit="1" customWidth="1"/>
    <col min="7" max="7" width="12" customWidth="1"/>
    <col min="8" max="9" width="9.33203125" bestFit="1" customWidth="1"/>
    <col min="10" max="10" width="11.109375" bestFit="1" customWidth="1"/>
    <col min="11" max="11" width="9.33203125" bestFit="1" customWidth="1"/>
    <col min="18" max="18" width="11.109375" bestFit="1" customWidth="1"/>
    <col min="19" max="19" width="9.33203125" bestFit="1" customWidth="1"/>
    <col min="20" max="20" width="11.109375" bestFit="1" customWidth="1"/>
    <col min="21" max="21" width="9.33203125" bestFit="1" customWidth="1"/>
    <col min="22" max="22" width="11.109375" bestFit="1" customWidth="1"/>
    <col min="23" max="23" width="9.33203125" bestFit="1" customWidth="1"/>
    <col min="24" max="24" width="11.109375" bestFit="1" customWidth="1"/>
  </cols>
  <sheetData>
    <row r="1" spans="1:24" ht="23.4" x14ac:dyDescent="0.45">
      <c r="A1" s="1234" t="s">
        <v>1317</v>
      </c>
      <c r="B1" s="1235"/>
      <c r="C1" s="1235"/>
      <c r="D1" s="1235"/>
      <c r="E1" s="60"/>
      <c r="F1" s="60"/>
      <c r="G1" s="60"/>
      <c r="H1" s="60"/>
      <c r="I1" s="60"/>
      <c r="J1" s="60"/>
      <c r="K1" s="60"/>
      <c r="L1" s="60"/>
      <c r="M1" s="60"/>
      <c r="N1" s="60"/>
      <c r="O1" s="60"/>
      <c r="P1" s="60"/>
      <c r="Q1" s="60"/>
      <c r="R1" s="60"/>
      <c r="S1" s="60"/>
      <c r="T1" s="60"/>
      <c r="U1" s="60"/>
      <c r="V1" s="60"/>
      <c r="W1" s="60"/>
      <c r="X1" s="60"/>
    </row>
    <row r="2" spans="1:24" ht="18" x14ac:dyDescent="0.35">
      <c r="A2" s="1242" t="s">
        <v>193</v>
      </c>
      <c r="B2" s="1243"/>
      <c r="C2" s="1243"/>
      <c r="D2" s="1243"/>
      <c r="E2" s="1244" t="str">
        <f>'Form Sa1'!C3</f>
        <v xml:space="preserve">  </v>
      </c>
      <c r="F2" s="1244"/>
      <c r="G2" s="1244"/>
      <c r="H2" s="1244"/>
      <c r="I2" s="1244"/>
      <c r="J2" s="1244"/>
      <c r="K2" s="1244"/>
      <c r="L2" s="1244"/>
      <c r="M2" s="1244"/>
      <c r="N2" s="1244"/>
      <c r="O2" s="1244"/>
      <c r="P2" s="1244"/>
      <c r="Q2" s="1244"/>
      <c r="R2" s="1244"/>
      <c r="S2" s="1244"/>
      <c r="T2" s="1244"/>
      <c r="U2" s="1244"/>
      <c r="V2" s="1244"/>
      <c r="W2" s="1244"/>
      <c r="X2" s="1245"/>
    </row>
    <row r="3" spans="1:24" x14ac:dyDescent="0.3">
      <c r="A3" s="1240" t="s">
        <v>510</v>
      </c>
      <c r="B3" s="1236" t="s">
        <v>668</v>
      </c>
      <c r="C3" s="1237" t="s">
        <v>779</v>
      </c>
      <c r="D3" s="1237" t="s">
        <v>190</v>
      </c>
      <c r="E3" s="1238" t="s">
        <v>669</v>
      </c>
      <c r="F3" s="1239"/>
      <c r="G3" s="1238" t="s">
        <v>670</v>
      </c>
      <c r="H3" s="1239"/>
      <c r="I3" s="1238" t="s">
        <v>671</v>
      </c>
      <c r="J3" s="1239"/>
      <c r="K3" s="1238" t="s">
        <v>672</v>
      </c>
      <c r="L3" s="1239"/>
      <c r="M3" s="1238" t="s">
        <v>673</v>
      </c>
      <c r="N3" s="1239"/>
      <c r="O3" s="1238" t="s">
        <v>674</v>
      </c>
      <c r="P3" s="1239"/>
      <c r="Q3" s="1238" t="s">
        <v>675</v>
      </c>
      <c r="R3" s="1239"/>
      <c r="S3" s="1238" t="s">
        <v>676</v>
      </c>
      <c r="T3" s="1239"/>
      <c r="U3" s="1238" t="s">
        <v>677</v>
      </c>
      <c r="V3" s="1239"/>
      <c r="W3" s="1238" t="s">
        <v>678</v>
      </c>
      <c r="X3" s="1239"/>
    </row>
    <row r="4" spans="1:24" x14ac:dyDescent="0.3">
      <c r="A4" s="1241"/>
      <c r="B4" s="1236"/>
      <c r="C4" s="1237"/>
      <c r="D4" s="1237"/>
      <c r="E4" s="61" t="s">
        <v>793</v>
      </c>
      <c r="F4" s="61" t="s">
        <v>794</v>
      </c>
      <c r="G4" s="61" t="s">
        <v>793</v>
      </c>
      <c r="H4" s="61" t="s">
        <v>794</v>
      </c>
      <c r="I4" s="61" t="s">
        <v>793</v>
      </c>
      <c r="J4" s="61" t="s">
        <v>794</v>
      </c>
      <c r="K4" s="61" t="s">
        <v>793</v>
      </c>
      <c r="L4" s="61" t="s">
        <v>794</v>
      </c>
      <c r="M4" s="61" t="s">
        <v>793</v>
      </c>
      <c r="N4" s="61" t="s">
        <v>794</v>
      </c>
      <c r="O4" s="61" t="s">
        <v>793</v>
      </c>
      <c r="P4" s="61" t="s">
        <v>794</v>
      </c>
      <c r="Q4" s="61" t="s">
        <v>793</v>
      </c>
      <c r="R4" s="61" t="s">
        <v>794</v>
      </c>
      <c r="S4" s="61" t="s">
        <v>793</v>
      </c>
      <c r="T4" s="61" t="s">
        <v>794</v>
      </c>
      <c r="U4" s="61" t="s">
        <v>793</v>
      </c>
      <c r="V4" s="61" t="s">
        <v>794</v>
      </c>
      <c r="W4" s="61" t="s">
        <v>793</v>
      </c>
      <c r="X4" s="61" t="s">
        <v>794</v>
      </c>
    </row>
    <row r="5" spans="1:24" x14ac:dyDescent="0.3">
      <c r="A5" s="62">
        <v>1</v>
      </c>
      <c r="B5" s="63" t="s">
        <v>679</v>
      </c>
      <c r="C5" s="64" t="s">
        <v>1749</v>
      </c>
      <c r="D5" s="64" t="s">
        <v>125</v>
      </c>
      <c r="E5" s="64">
        <f>'Annex CPP'!C82</f>
        <v>0</v>
      </c>
      <c r="F5" s="64">
        <f>E5</f>
        <v>0</v>
      </c>
      <c r="G5" s="64">
        <f>'Annex CPP'!C83</f>
        <v>0</v>
      </c>
      <c r="H5" s="64">
        <f>G5</f>
        <v>0</v>
      </c>
      <c r="I5" s="64">
        <f>'Annex CPP'!C84</f>
        <v>0</v>
      </c>
      <c r="J5" s="64">
        <f>I5</f>
        <v>0</v>
      </c>
      <c r="K5" s="64">
        <f>'Annex CPP'!C85</f>
        <v>0</v>
      </c>
      <c r="L5" s="64">
        <f>'Annex CPP'!C10</f>
        <v>0</v>
      </c>
      <c r="M5" s="64">
        <f>'Annex CPP'!C86</f>
        <v>0</v>
      </c>
      <c r="N5" s="64">
        <f>M5</f>
        <v>0</v>
      </c>
      <c r="O5" s="64">
        <f>'Annex CPP'!C87</f>
        <v>0</v>
      </c>
      <c r="P5" s="64">
        <f>O5</f>
        <v>0</v>
      </c>
      <c r="Q5" s="64">
        <f>'Annex CPP'!C88</f>
        <v>0</v>
      </c>
      <c r="R5" s="64">
        <f>Q5</f>
        <v>0</v>
      </c>
      <c r="S5" s="64">
        <f>'Annex CPP'!C89</f>
        <v>0</v>
      </c>
      <c r="T5" s="64">
        <f>S5</f>
        <v>0</v>
      </c>
      <c r="U5" s="64">
        <f>'Annex CPP'!C90</f>
        <v>0</v>
      </c>
      <c r="V5" s="64">
        <f>U5</f>
        <v>0</v>
      </c>
      <c r="W5" s="64">
        <f>'Annex CPP'!C91</f>
        <v>0</v>
      </c>
      <c r="X5" s="64">
        <f>W5</f>
        <v>0</v>
      </c>
    </row>
    <row r="6" spans="1:24" x14ac:dyDescent="0.3">
      <c r="A6" s="62">
        <v>2</v>
      </c>
      <c r="B6" s="65" t="s">
        <v>766</v>
      </c>
      <c r="C6" s="639" t="s">
        <v>1750</v>
      </c>
      <c r="D6" s="64" t="s">
        <v>122</v>
      </c>
      <c r="E6" s="64">
        <f>'Annex CPP'!E82</f>
        <v>0</v>
      </c>
      <c r="F6" s="64">
        <f>'Annex CPP'!L82</f>
        <v>0</v>
      </c>
      <c r="G6" s="64">
        <f>'Annex CPP'!E83</f>
        <v>0</v>
      </c>
      <c r="H6" s="64">
        <f>'Annex CPP'!L83</f>
        <v>0</v>
      </c>
      <c r="I6" s="64">
        <f>'Annex CPP'!E84</f>
        <v>0</v>
      </c>
      <c r="J6" s="64">
        <f>'Annex CPP'!L84</f>
        <v>0</v>
      </c>
      <c r="K6" s="64">
        <f>'Annex CPP'!E85</f>
        <v>0</v>
      </c>
      <c r="L6" s="64">
        <f>'Annex CPP'!L85</f>
        <v>0</v>
      </c>
      <c r="M6" s="64">
        <f>'Annex CPP'!E86</f>
        <v>0</v>
      </c>
      <c r="N6" s="64">
        <f>'Annex CPP'!L86</f>
        <v>0</v>
      </c>
      <c r="O6" s="64">
        <f>'Annex CPP'!E87</f>
        <v>0</v>
      </c>
      <c r="P6" s="64">
        <f>'Annex CPP'!L87</f>
        <v>0</v>
      </c>
      <c r="Q6" s="64">
        <f>'Annex CPP'!E88</f>
        <v>0</v>
      </c>
      <c r="R6" s="64">
        <f>'Annex CPP'!L88</f>
        <v>0</v>
      </c>
      <c r="S6" s="64">
        <f>'Annex CPP'!E89</f>
        <v>0</v>
      </c>
      <c r="T6" s="64">
        <f>'Annex CPP'!L89</f>
        <v>0</v>
      </c>
      <c r="U6" s="64">
        <f>'Annex CPP'!E90</f>
        <v>0</v>
      </c>
      <c r="V6" s="64">
        <f>'Annex CPP'!L90</f>
        <v>0</v>
      </c>
      <c r="W6" s="64">
        <f>'Annex CPP'!E91</f>
        <v>0</v>
      </c>
      <c r="X6" s="64">
        <f>'Annex CPP'!L91</f>
        <v>0</v>
      </c>
    </row>
    <row r="7" spans="1:24" x14ac:dyDescent="0.3">
      <c r="A7" s="62">
        <v>3</v>
      </c>
      <c r="B7" s="65" t="s">
        <v>150</v>
      </c>
      <c r="C7" s="639" t="s">
        <v>1751</v>
      </c>
      <c r="D7" s="64" t="s">
        <v>122</v>
      </c>
      <c r="E7" s="64">
        <f>'Annex CPP'!F82</f>
        <v>0</v>
      </c>
      <c r="F7" s="64">
        <f>'Annex CPP'!M82</f>
        <v>0</v>
      </c>
      <c r="G7" s="64">
        <f>'Annex CPP'!F83</f>
        <v>0</v>
      </c>
      <c r="H7" s="64">
        <f>'Annex CPP'!M83</f>
        <v>0</v>
      </c>
      <c r="I7" s="64">
        <f>'Annex CPP'!F84</f>
        <v>0</v>
      </c>
      <c r="J7" s="64">
        <f>'Annex CPP'!M84</f>
        <v>0</v>
      </c>
      <c r="K7" s="64">
        <f>'Annex CPP'!F85</f>
        <v>0</v>
      </c>
      <c r="L7" s="64">
        <f>'Annex CPP'!M85</f>
        <v>0</v>
      </c>
      <c r="M7" s="64">
        <f>'Annex CPP'!F86</f>
        <v>0</v>
      </c>
      <c r="N7" s="64">
        <f>'Annex CPP'!M86</f>
        <v>0</v>
      </c>
      <c r="O7" s="64">
        <f>'Annex CPP'!F87</f>
        <v>0</v>
      </c>
      <c r="P7" s="64">
        <f>'Annex CPP'!M87</f>
        <v>0</v>
      </c>
      <c r="Q7" s="64">
        <f>'Annex CPP'!F88</f>
        <v>0</v>
      </c>
      <c r="R7" s="64">
        <f>'Annex CPP'!M88</f>
        <v>0</v>
      </c>
      <c r="S7" s="64">
        <f>'Annex CPP'!F89</f>
        <v>0</v>
      </c>
      <c r="T7" s="64">
        <f>'Annex CPP'!M89</f>
        <v>0</v>
      </c>
      <c r="U7" s="64">
        <f>'Annex CPP'!F90</f>
        <v>0</v>
      </c>
      <c r="V7" s="64">
        <f>'Annex CPP'!M90</f>
        <v>0</v>
      </c>
      <c r="W7" s="64">
        <f>'Annex CPP'!F91</f>
        <v>0</v>
      </c>
      <c r="X7" s="64">
        <f>'Annex CPP'!M91</f>
        <v>0</v>
      </c>
    </row>
    <row r="8" spans="1:24" x14ac:dyDescent="0.3">
      <c r="A8" s="62">
        <v>4</v>
      </c>
      <c r="B8" s="65" t="s">
        <v>767</v>
      </c>
      <c r="C8" s="639" t="s">
        <v>1752</v>
      </c>
      <c r="D8" s="64" t="s">
        <v>122</v>
      </c>
      <c r="E8" s="64">
        <f>'Annex CPP'!G82</f>
        <v>0</v>
      </c>
      <c r="F8" s="64">
        <f>'Annex CPP'!N82</f>
        <v>0</v>
      </c>
      <c r="G8" s="64">
        <f>'Annex CPP'!G83</f>
        <v>0</v>
      </c>
      <c r="H8" s="64">
        <f>'Annex CPP'!N83</f>
        <v>0</v>
      </c>
      <c r="I8" s="64">
        <f>'Annex CPP'!G84</f>
        <v>0</v>
      </c>
      <c r="J8" s="64">
        <f>'Annex CPP'!N84</f>
        <v>0</v>
      </c>
      <c r="K8" s="64">
        <f>'Annex CPP'!G85</f>
        <v>0</v>
      </c>
      <c r="L8" s="64">
        <f>'Annex CPP'!N85</f>
        <v>0</v>
      </c>
      <c r="M8" s="64">
        <f>'Annex CPP'!G86</f>
        <v>0</v>
      </c>
      <c r="N8" s="64">
        <f>'Annex CPP'!N86</f>
        <v>0</v>
      </c>
      <c r="O8" s="64">
        <f>'Annex CPP'!G87</f>
        <v>0</v>
      </c>
      <c r="P8" s="64">
        <f>'Annex CPP'!N87</f>
        <v>0</v>
      </c>
      <c r="Q8" s="64">
        <f>'Annex CPP'!G88</f>
        <v>0</v>
      </c>
      <c r="R8" s="64">
        <f>'Annex CPP'!N88</f>
        <v>0</v>
      </c>
      <c r="S8" s="64">
        <f>'Annex CPP'!G89</f>
        <v>0</v>
      </c>
      <c r="T8" s="64">
        <f>'Annex CPP'!N89</f>
        <v>0</v>
      </c>
      <c r="U8" s="64">
        <f>'Annex CPP'!G90</f>
        <v>0</v>
      </c>
      <c r="V8" s="64">
        <f>'Annex CPP'!N90</f>
        <v>0</v>
      </c>
      <c r="W8" s="64">
        <f>'Annex CPP'!G91</f>
        <v>0</v>
      </c>
      <c r="X8" s="64">
        <f>'Annex CPP'!N91</f>
        <v>0</v>
      </c>
    </row>
    <row r="9" spans="1:24" x14ac:dyDescent="0.3">
      <c r="A9" s="62">
        <v>5</v>
      </c>
      <c r="B9" s="65" t="s">
        <v>352</v>
      </c>
      <c r="C9" s="639" t="s">
        <v>1753</v>
      </c>
      <c r="D9" s="64" t="s">
        <v>122</v>
      </c>
      <c r="E9" s="64">
        <f>'Annex CPP'!H82</f>
        <v>0</v>
      </c>
      <c r="F9" s="64">
        <f>'Annex CPP'!O82</f>
        <v>0</v>
      </c>
      <c r="G9" s="64">
        <f>'Annex CPP'!H83</f>
        <v>0</v>
      </c>
      <c r="H9" s="64">
        <f>'Annex CPP'!O83</f>
        <v>0</v>
      </c>
      <c r="I9" s="64">
        <f>'Annex CPP'!H84</f>
        <v>0</v>
      </c>
      <c r="J9" s="64">
        <f>'Annex CPP'!O84</f>
        <v>0</v>
      </c>
      <c r="K9" s="64">
        <f>'Annex CPP'!H85</f>
        <v>0</v>
      </c>
      <c r="L9" s="64">
        <f>'Annex CPP'!O85</f>
        <v>0</v>
      </c>
      <c r="M9" s="64">
        <f>'Annex CPP'!H86</f>
        <v>0</v>
      </c>
      <c r="N9" s="64">
        <f>'Annex CPP'!O86</f>
        <v>0</v>
      </c>
      <c r="O9" s="64">
        <f>'Annex CPP'!H87</f>
        <v>0</v>
      </c>
      <c r="P9" s="64">
        <f>'Annex CPP'!O87</f>
        <v>0</v>
      </c>
      <c r="Q9" s="64">
        <f>'Annex CPP'!H88</f>
        <v>0</v>
      </c>
      <c r="R9" s="64">
        <f>'Annex CPP'!O88</f>
        <v>0</v>
      </c>
      <c r="S9" s="64">
        <f>'Annex CPP'!H89</f>
        <v>0</v>
      </c>
      <c r="T9" s="64">
        <f>'Annex CPP'!O89</f>
        <v>0</v>
      </c>
      <c r="U9" s="64">
        <f>'Annex CPP'!H90</f>
        <v>0</v>
      </c>
      <c r="V9" s="64">
        <f>'Annex CPP'!O90</f>
        <v>0</v>
      </c>
      <c r="W9" s="64">
        <f>'Annex CPP'!H91</f>
        <v>0</v>
      </c>
      <c r="X9" s="64">
        <f>'Annex CPP'!O91</f>
        <v>0</v>
      </c>
    </row>
    <row r="10" spans="1:24" ht="28.8" x14ac:dyDescent="0.3">
      <c r="A10" s="62">
        <v>6</v>
      </c>
      <c r="B10" s="63" t="s">
        <v>781</v>
      </c>
      <c r="C10" s="64" t="s">
        <v>782</v>
      </c>
      <c r="D10" s="64" t="s">
        <v>122</v>
      </c>
      <c r="E10" s="66">
        <f>IFERROR(92.5-(50*E7+630*(E6+9*E9))/E8,0)</f>
        <v>0</v>
      </c>
      <c r="F10" s="66">
        <f t="shared" ref="F10:X10" si="0">IFERROR(92.5-(50*F7+630*(F6+9*F9))/F8,0)</f>
        <v>0</v>
      </c>
      <c r="G10" s="66">
        <f t="shared" si="0"/>
        <v>0</v>
      </c>
      <c r="H10" s="66">
        <f t="shared" si="0"/>
        <v>0</v>
      </c>
      <c r="I10" s="66">
        <f t="shared" si="0"/>
        <v>0</v>
      </c>
      <c r="J10" s="66">
        <f t="shared" si="0"/>
        <v>0</v>
      </c>
      <c r="K10" s="66">
        <f t="shared" si="0"/>
        <v>0</v>
      </c>
      <c r="L10" s="66">
        <f t="shared" si="0"/>
        <v>0</v>
      </c>
      <c r="M10" s="66">
        <f t="shared" si="0"/>
        <v>0</v>
      </c>
      <c r="N10" s="66">
        <f t="shared" si="0"/>
        <v>0</v>
      </c>
      <c r="O10" s="66">
        <f t="shared" si="0"/>
        <v>0</v>
      </c>
      <c r="P10" s="66">
        <f t="shared" si="0"/>
        <v>0</v>
      </c>
      <c r="Q10" s="66">
        <f t="shared" si="0"/>
        <v>0</v>
      </c>
      <c r="R10" s="66">
        <f t="shared" si="0"/>
        <v>0</v>
      </c>
      <c r="S10" s="66">
        <f t="shared" si="0"/>
        <v>0</v>
      </c>
      <c r="T10" s="66">
        <f t="shared" si="0"/>
        <v>0</v>
      </c>
      <c r="U10" s="66">
        <f t="shared" si="0"/>
        <v>0</v>
      </c>
      <c r="V10" s="66">
        <f t="shared" si="0"/>
        <v>0</v>
      </c>
      <c r="W10" s="66">
        <f t="shared" si="0"/>
        <v>0</v>
      </c>
      <c r="X10" s="66">
        <f t="shared" si="0"/>
        <v>0</v>
      </c>
    </row>
    <row r="11" spans="1:24" ht="43.2" hidden="1" x14ac:dyDescent="0.3">
      <c r="A11" s="62">
        <v>7</v>
      </c>
      <c r="B11" s="65" t="s">
        <v>787</v>
      </c>
      <c r="C11" s="64"/>
      <c r="D11" s="64" t="s">
        <v>122</v>
      </c>
      <c r="E11" s="66"/>
      <c r="F11" s="66" t="e">
        <f>(F10-E10)*100/F10</f>
        <v>#DIV/0!</v>
      </c>
      <c r="G11" s="66"/>
      <c r="H11" s="66" t="e">
        <f>(H10-G10)*100/H10</f>
        <v>#DIV/0!</v>
      </c>
      <c r="I11" s="66"/>
      <c r="J11" s="66" t="e">
        <f>(J10-I10)*100/J10</f>
        <v>#DIV/0!</v>
      </c>
      <c r="K11" s="66"/>
      <c r="L11" s="66" t="e">
        <f>(L10-K10)*100/L10</f>
        <v>#DIV/0!</v>
      </c>
      <c r="M11" s="66"/>
      <c r="N11" s="66" t="e">
        <f>(N10-M10)*100/N10</f>
        <v>#DIV/0!</v>
      </c>
      <c r="O11" s="66"/>
      <c r="P11" s="66" t="e">
        <f>(P10-O10)*100/P10</f>
        <v>#DIV/0!</v>
      </c>
      <c r="Q11" s="66"/>
      <c r="R11" s="66" t="e">
        <f>(R10-Q10)*100/R10</f>
        <v>#DIV/0!</v>
      </c>
      <c r="S11" s="66"/>
      <c r="T11" s="66" t="e">
        <f>(T10-S10)*100/T10</f>
        <v>#DIV/0!</v>
      </c>
      <c r="U11" s="66"/>
      <c r="V11" s="66" t="e">
        <f>(V10-U10)*100/V10</f>
        <v>#DIV/0!</v>
      </c>
      <c r="W11" s="66"/>
      <c r="X11" s="66" t="e">
        <f>(X10-W10)*100/X10</f>
        <v>#DIV/0!</v>
      </c>
    </row>
    <row r="12" spans="1:24" hidden="1" x14ac:dyDescent="0.3">
      <c r="A12" s="62">
        <v>8</v>
      </c>
      <c r="B12" s="65" t="s">
        <v>795</v>
      </c>
      <c r="C12" s="64"/>
      <c r="D12" s="64" t="s">
        <v>122</v>
      </c>
      <c r="E12" s="66"/>
      <c r="F12" s="66" t="e">
        <f>F10-F11</f>
        <v>#DIV/0!</v>
      </c>
      <c r="G12" s="66"/>
      <c r="H12" s="66" t="e">
        <f>H10-H11</f>
        <v>#DIV/0!</v>
      </c>
      <c r="I12" s="66"/>
      <c r="J12" s="66" t="e">
        <f>J10-J11</f>
        <v>#DIV/0!</v>
      </c>
      <c r="K12" s="66"/>
      <c r="L12" s="66" t="e">
        <f>L10-L11</f>
        <v>#DIV/0!</v>
      </c>
      <c r="M12" s="66"/>
      <c r="N12" s="66" t="e">
        <f>N10-N11</f>
        <v>#DIV/0!</v>
      </c>
      <c r="O12" s="66"/>
      <c r="P12" s="66" t="e">
        <f>P10-P11</f>
        <v>#DIV/0!</v>
      </c>
      <c r="Q12" s="66"/>
      <c r="R12" s="66" t="e">
        <f>R10-R11</f>
        <v>#DIV/0!</v>
      </c>
      <c r="S12" s="66"/>
      <c r="T12" s="66" t="e">
        <f>T10-T11</f>
        <v>#DIV/0!</v>
      </c>
      <c r="U12" s="66"/>
      <c r="V12" s="66" t="e">
        <f>V10-V11</f>
        <v>#DIV/0!</v>
      </c>
      <c r="W12" s="66"/>
      <c r="X12" s="66" t="e">
        <f>X10-X11</f>
        <v>#DIV/0!</v>
      </c>
    </row>
    <row r="13" spans="1:24" hidden="1" x14ac:dyDescent="0.3">
      <c r="A13" s="62">
        <v>7</v>
      </c>
      <c r="B13" s="65" t="s">
        <v>783</v>
      </c>
      <c r="C13" s="67" t="s">
        <v>780</v>
      </c>
      <c r="D13" s="67" t="s">
        <v>122</v>
      </c>
      <c r="E13" s="67"/>
      <c r="F13" s="67">
        <f>'Annex CPP'!D7</f>
        <v>0</v>
      </c>
      <c r="G13" s="67"/>
      <c r="H13" s="67">
        <v>87.25</v>
      </c>
      <c r="I13" s="67"/>
      <c r="J13" s="67">
        <v>0</v>
      </c>
      <c r="K13" s="68"/>
      <c r="L13" s="58">
        <v>0</v>
      </c>
      <c r="M13" s="58"/>
      <c r="N13" s="58">
        <v>0</v>
      </c>
      <c r="O13" s="58"/>
      <c r="P13" s="58">
        <v>0</v>
      </c>
      <c r="Q13" s="58"/>
      <c r="R13" s="58">
        <v>0</v>
      </c>
      <c r="S13" s="58"/>
      <c r="T13" s="58">
        <v>0</v>
      </c>
      <c r="U13" s="58"/>
      <c r="V13" s="58">
        <v>0</v>
      </c>
      <c r="W13" s="58"/>
      <c r="X13" s="58">
        <v>0</v>
      </c>
    </row>
    <row r="14" spans="1:24" hidden="1" x14ac:dyDescent="0.3">
      <c r="A14" s="62">
        <v>8</v>
      </c>
      <c r="B14" s="65" t="s">
        <v>784</v>
      </c>
      <c r="C14" s="67" t="s">
        <v>780</v>
      </c>
      <c r="D14" s="67" t="s">
        <v>1</v>
      </c>
      <c r="E14" s="67"/>
      <c r="F14" s="67">
        <f>'Annex CPP'!E7</f>
        <v>0</v>
      </c>
      <c r="G14" s="67"/>
      <c r="H14" s="67">
        <v>2045</v>
      </c>
      <c r="I14" s="67"/>
      <c r="J14" s="67">
        <v>0</v>
      </c>
      <c r="K14" s="68"/>
      <c r="L14" s="58">
        <v>0</v>
      </c>
      <c r="M14" s="58"/>
      <c r="N14" s="58">
        <v>0</v>
      </c>
      <c r="O14" s="58"/>
      <c r="P14" s="58">
        <v>0</v>
      </c>
      <c r="Q14" s="58"/>
      <c r="R14" s="58">
        <v>0</v>
      </c>
      <c r="S14" s="58"/>
      <c r="T14" s="58">
        <v>0</v>
      </c>
      <c r="U14" s="58"/>
      <c r="V14" s="58">
        <v>0</v>
      </c>
      <c r="W14" s="58"/>
      <c r="X14" s="58">
        <v>0</v>
      </c>
    </row>
    <row r="15" spans="1:24" hidden="1" x14ac:dyDescent="0.3">
      <c r="A15" s="62">
        <v>9</v>
      </c>
      <c r="B15" s="65" t="s">
        <v>785</v>
      </c>
      <c r="C15" s="67" t="s">
        <v>786</v>
      </c>
      <c r="D15" s="67" t="s">
        <v>1</v>
      </c>
      <c r="E15" s="67"/>
      <c r="F15" s="69">
        <f>'Annex CPP'!F7</f>
        <v>0</v>
      </c>
      <c r="G15" s="69"/>
      <c r="H15" s="69">
        <v>2343.8395415472778</v>
      </c>
      <c r="I15" s="69"/>
      <c r="J15" s="69">
        <v>0</v>
      </c>
      <c r="K15" s="67"/>
      <c r="L15" s="70">
        <v>0</v>
      </c>
      <c r="M15" s="58"/>
      <c r="N15" s="70">
        <v>0</v>
      </c>
      <c r="O15" s="58"/>
      <c r="P15" s="70">
        <v>0</v>
      </c>
      <c r="Q15" s="58"/>
      <c r="R15" s="70">
        <v>0</v>
      </c>
      <c r="S15" s="58"/>
      <c r="T15" s="70">
        <v>0</v>
      </c>
      <c r="U15" s="58"/>
      <c r="V15" s="70">
        <v>0</v>
      </c>
      <c r="W15" s="58"/>
      <c r="X15" s="70">
        <v>0</v>
      </c>
    </row>
    <row r="16" spans="1:24" ht="43.2" hidden="1" x14ac:dyDescent="0.3">
      <c r="A16" s="62">
        <v>10</v>
      </c>
      <c r="B16" s="65" t="s">
        <v>787</v>
      </c>
      <c r="C16" s="67" t="s">
        <v>788</v>
      </c>
      <c r="D16" s="67" t="s">
        <v>122</v>
      </c>
      <c r="E16" s="67"/>
      <c r="F16" s="69" t="e">
        <f>(F10-E10)*100/F10</f>
        <v>#DIV/0!</v>
      </c>
      <c r="G16" s="69"/>
      <c r="H16" s="69" t="e">
        <f>(H10-G10)*100/H10</f>
        <v>#DIV/0!</v>
      </c>
      <c r="I16" s="69"/>
      <c r="J16" s="69" t="e">
        <f>(J10-I10)*100/J10</f>
        <v>#DIV/0!</v>
      </c>
      <c r="K16" s="67"/>
      <c r="L16" s="69" t="e">
        <f>(L10-K10)*100/L10</f>
        <v>#DIV/0!</v>
      </c>
      <c r="M16" s="59"/>
      <c r="N16" s="69" t="e">
        <f>(N10-M10)*100/N10</f>
        <v>#DIV/0!</v>
      </c>
      <c r="O16" s="59"/>
      <c r="P16" s="69" t="e">
        <f>(P10-O10)*100/P10</f>
        <v>#DIV/0!</v>
      </c>
      <c r="Q16" s="59"/>
      <c r="R16" s="69" t="e">
        <f>(R10-Q10)*100/R10</f>
        <v>#DIV/0!</v>
      </c>
      <c r="S16" s="59"/>
      <c r="T16" s="69" t="e">
        <f>(T10-S10)*100/T10</f>
        <v>#DIV/0!</v>
      </c>
      <c r="U16" s="59"/>
      <c r="V16" s="69" t="e">
        <f>(V10-U10)*100/V10</f>
        <v>#DIV/0!</v>
      </c>
      <c r="W16" s="59"/>
      <c r="X16" s="69" t="e">
        <f>(X10-W10)*100/X10</f>
        <v>#DIV/0!</v>
      </c>
    </row>
    <row r="17" spans="1:24" ht="28.8" hidden="1" x14ac:dyDescent="0.3">
      <c r="A17" s="62">
        <v>11</v>
      </c>
      <c r="B17" s="65" t="s">
        <v>789</v>
      </c>
      <c r="C17" s="67" t="s">
        <v>790</v>
      </c>
      <c r="D17" s="67" t="s">
        <v>122</v>
      </c>
      <c r="E17" s="67"/>
      <c r="F17" s="69" t="e">
        <f>F13*F16/100</f>
        <v>#DIV/0!</v>
      </c>
      <c r="G17" s="69"/>
      <c r="H17" s="69" t="e">
        <f>H13*H16/100</f>
        <v>#DIV/0!</v>
      </c>
      <c r="I17" s="69"/>
      <c r="J17" s="69" t="e">
        <f>J13*J16/100</f>
        <v>#DIV/0!</v>
      </c>
      <c r="K17" s="67"/>
      <c r="L17" s="69" t="e">
        <f>L13*L16/100</f>
        <v>#DIV/0!</v>
      </c>
      <c r="M17" s="59"/>
      <c r="N17" s="69" t="e">
        <f>N13*N16/100</f>
        <v>#DIV/0!</v>
      </c>
      <c r="O17" s="59"/>
      <c r="P17" s="69" t="e">
        <f>P13*P16/100</f>
        <v>#DIV/0!</v>
      </c>
      <c r="Q17" s="59"/>
      <c r="R17" s="69" t="e">
        <f>R13*R16/100</f>
        <v>#DIV/0!</v>
      </c>
      <c r="S17" s="59"/>
      <c r="T17" s="69" t="e">
        <f>T13*T16/100</f>
        <v>#DIV/0!</v>
      </c>
      <c r="U17" s="59"/>
      <c r="V17" s="69" t="e">
        <f>V13*V16/100</f>
        <v>#DIV/0!</v>
      </c>
      <c r="W17" s="59"/>
      <c r="X17" s="69" t="e">
        <f>X13*X16/100</f>
        <v>#DIV/0!</v>
      </c>
    </row>
    <row r="18" spans="1:24" hidden="1" x14ac:dyDescent="0.3">
      <c r="A18" s="62">
        <v>12</v>
      </c>
      <c r="B18" s="65" t="s">
        <v>791</v>
      </c>
      <c r="C18" s="71" t="s">
        <v>792</v>
      </c>
      <c r="D18" s="67" t="s">
        <v>122</v>
      </c>
      <c r="E18" s="67"/>
      <c r="F18" s="72" t="e">
        <f>F13-F17</f>
        <v>#DIV/0!</v>
      </c>
      <c r="G18" s="72"/>
      <c r="H18" s="72" t="e">
        <f>H13-H17</f>
        <v>#DIV/0!</v>
      </c>
      <c r="I18" s="72"/>
      <c r="J18" s="72" t="e">
        <f>J13-J17</f>
        <v>#DIV/0!</v>
      </c>
      <c r="K18" s="67"/>
      <c r="L18" s="72" t="e">
        <f>L13-L17</f>
        <v>#DIV/0!</v>
      </c>
      <c r="M18" s="59"/>
      <c r="N18" s="72" t="e">
        <f>N13-N17</f>
        <v>#DIV/0!</v>
      </c>
      <c r="O18" s="59"/>
      <c r="P18" s="72" t="e">
        <f>P13-P17</f>
        <v>#DIV/0!</v>
      </c>
      <c r="Q18" s="59"/>
      <c r="R18" s="72" t="e">
        <f>R13-R17</f>
        <v>#DIV/0!</v>
      </c>
      <c r="S18" s="59"/>
      <c r="T18" s="72" t="e">
        <f>T13-T17</f>
        <v>#DIV/0!</v>
      </c>
      <c r="U18" s="59"/>
      <c r="V18" s="72" t="e">
        <f>V13-V17</f>
        <v>#DIV/0!</v>
      </c>
      <c r="W18" s="59"/>
      <c r="X18" s="72" t="e">
        <f>X13-X17</f>
        <v>#DIV/0!</v>
      </c>
    </row>
    <row r="19" spans="1:24" x14ac:dyDescent="0.3">
      <c r="A19" s="73">
        <v>7</v>
      </c>
      <c r="B19" s="74" t="s">
        <v>813</v>
      </c>
      <c r="C19" s="680" t="s">
        <v>1643</v>
      </c>
      <c r="D19" s="75" t="s">
        <v>122</v>
      </c>
      <c r="E19" s="1249">
        <f>IFERROR((E5*E10+G5*G10+I5*I10+K5*K10+M5*M10+O5*O10+Q5*Q10+S5*S10+U5*U10+W5*W10)/(E5+G5+I5+K5+M5+O5+Q5+S5+U5+W5),0)</f>
        <v>0</v>
      </c>
      <c r="F19" s="1250"/>
      <c r="G19" s="1250"/>
      <c r="H19" s="1250"/>
      <c r="I19" s="1250"/>
      <c r="J19" s="1250"/>
      <c r="K19" s="1250"/>
      <c r="L19" s="1250"/>
      <c r="M19" s="1250"/>
      <c r="N19" s="1250"/>
      <c r="O19" s="1250"/>
      <c r="P19" s="1250"/>
      <c r="Q19" s="1250"/>
      <c r="R19" s="1250"/>
      <c r="S19" s="1250"/>
      <c r="T19" s="1250"/>
      <c r="U19" s="1250"/>
      <c r="V19" s="1250"/>
      <c r="W19" s="1250"/>
      <c r="X19" s="1251"/>
    </row>
    <row r="20" spans="1:24" x14ac:dyDescent="0.3">
      <c r="A20" s="73">
        <v>8</v>
      </c>
      <c r="B20" s="74" t="s">
        <v>814</v>
      </c>
      <c r="C20" s="679" t="s">
        <v>1643</v>
      </c>
      <c r="D20" s="75" t="s">
        <v>122</v>
      </c>
      <c r="E20" s="1249">
        <f>IFERROR(((F5*F10+H5*H10+J5*J10+L5*L10+N5*N10+P5*P10+R5*R10+T5*T10+V5*V10+X5*X10)/(F5+H5+J5+L5+N5+P5+R5+T5+V5+X5)),0)</f>
        <v>0</v>
      </c>
      <c r="F20" s="1250"/>
      <c r="G20" s="1250"/>
      <c r="H20" s="1250"/>
      <c r="I20" s="1250"/>
      <c r="J20" s="1250"/>
      <c r="K20" s="1250"/>
      <c r="L20" s="1250"/>
      <c r="M20" s="1250"/>
      <c r="N20" s="1250"/>
      <c r="O20" s="1250"/>
      <c r="P20" s="1250"/>
      <c r="Q20" s="1250"/>
      <c r="R20" s="1250"/>
      <c r="S20" s="1250"/>
      <c r="T20" s="1250"/>
      <c r="U20" s="1250"/>
      <c r="V20" s="1250"/>
      <c r="W20" s="1250"/>
      <c r="X20" s="1251"/>
    </row>
    <row r="21" spans="1:24" ht="15" customHeight="1" x14ac:dyDescent="0.3">
      <c r="A21" s="94" t="s">
        <v>188</v>
      </c>
      <c r="B21" s="1246" t="s">
        <v>436</v>
      </c>
      <c r="C21" s="1247"/>
      <c r="D21" s="1247"/>
      <c r="E21" s="1247"/>
      <c r="F21" s="1248"/>
    </row>
    <row r="22" spans="1:24" ht="15" customHeight="1" x14ac:dyDescent="0.3">
      <c r="A22" s="1252" t="s">
        <v>1038</v>
      </c>
      <c r="B22" s="1253"/>
      <c r="C22" s="1254"/>
      <c r="D22" s="6" t="s">
        <v>635</v>
      </c>
      <c r="E22" s="6" t="str">
        <f>'Form Sa1'!H1088</f>
        <v>Yes</v>
      </c>
      <c r="F22" s="6" t="str">
        <f>'Form Sa1'!I1088</f>
        <v>Yes</v>
      </c>
    </row>
    <row r="23" spans="1:24" ht="51.6" customHeight="1" x14ac:dyDescent="0.3">
      <c r="A23" s="19" t="s">
        <v>437</v>
      </c>
      <c r="B23" s="20" t="s">
        <v>421</v>
      </c>
      <c r="C23" s="20" t="s">
        <v>322</v>
      </c>
      <c r="D23" s="19" t="s">
        <v>301</v>
      </c>
      <c r="E23" s="25" t="str">
        <f>'Form Sa1'!H6</f>
        <v>Baseline/ Previous Year (FY )  
FY: 2021-22</v>
      </c>
      <c r="F23" s="25" t="str">
        <f>'Form Sa1'!I6</f>
        <v>Current/ Assessment/ Target Year
FY: 2022-23</v>
      </c>
    </row>
    <row r="24" spans="1:24" x14ac:dyDescent="0.3">
      <c r="A24" s="21">
        <v>1</v>
      </c>
      <c r="B24" s="7" t="s">
        <v>440</v>
      </c>
      <c r="C24" s="648" t="s">
        <v>1838</v>
      </c>
      <c r="D24" s="21" t="s">
        <v>255</v>
      </c>
      <c r="E24" s="22">
        <f>'Annex CPP'!G35</f>
        <v>0</v>
      </c>
      <c r="F24" s="22">
        <f>'Annex CPP'!O35</f>
        <v>0</v>
      </c>
    </row>
    <row r="25" spans="1:24" x14ac:dyDescent="0.3">
      <c r="A25" s="21">
        <v>2</v>
      </c>
      <c r="B25" s="7" t="s">
        <v>442</v>
      </c>
      <c r="C25" s="648" t="s">
        <v>1930</v>
      </c>
      <c r="D25" s="21" t="s">
        <v>1</v>
      </c>
      <c r="E25" s="22">
        <f>'Baseline Parameter'!E91</f>
        <v>0</v>
      </c>
      <c r="F25" s="22">
        <f>'Baseline Parameter'!F91</f>
        <v>0</v>
      </c>
    </row>
    <row r="26" spans="1:24" x14ac:dyDescent="0.3">
      <c r="A26" s="21">
        <v>3</v>
      </c>
      <c r="B26" s="7" t="s">
        <v>418</v>
      </c>
      <c r="C26" s="7" t="s">
        <v>1646</v>
      </c>
      <c r="D26" s="21" t="s">
        <v>122</v>
      </c>
      <c r="E26" s="103">
        <f>E19</f>
        <v>0</v>
      </c>
      <c r="F26" s="103">
        <f>E20</f>
        <v>0</v>
      </c>
    </row>
    <row r="27" spans="1:24" x14ac:dyDescent="0.3">
      <c r="A27" s="21">
        <v>4</v>
      </c>
      <c r="B27" s="7" t="s">
        <v>445</v>
      </c>
      <c r="C27" s="7" t="s">
        <v>1644</v>
      </c>
      <c r="D27" s="21" t="s">
        <v>1</v>
      </c>
      <c r="E27" s="22"/>
      <c r="F27" s="22">
        <f>IF(F26=0, 0, E25*E26/F26)</f>
        <v>0</v>
      </c>
    </row>
    <row r="28" spans="1:24" x14ac:dyDescent="0.3">
      <c r="A28" s="21">
        <v>5</v>
      </c>
      <c r="B28" s="7" t="s">
        <v>446</v>
      </c>
      <c r="C28" s="7" t="s">
        <v>1645</v>
      </c>
      <c r="D28" s="21" t="s">
        <v>1</v>
      </c>
      <c r="E28" s="22"/>
      <c r="F28" s="22">
        <f>IF(F27=0, 0, F27-$E$25)</f>
        <v>0</v>
      </c>
    </row>
    <row r="29" spans="1:24" x14ac:dyDescent="0.3">
      <c r="A29" s="19">
        <v>6</v>
      </c>
      <c r="B29" s="20" t="s">
        <v>447</v>
      </c>
      <c r="C29" s="20" t="s">
        <v>1647</v>
      </c>
      <c r="D29" s="19" t="s">
        <v>7</v>
      </c>
      <c r="E29" s="23"/>
      <c r="F29" s="23">
        <f>F28*F24/10</f>
        <v>0</v>
      </c>
    </row>
    <row r="30" spans="1:24" ht="15" customHeight="1" x14ac:dyDescent="0.3">
      <c r="A30" s="94" t="s">
        <v>146</v>
      </c>
      <c r="B30" s="1246" t="s">
        <v>881</v>
      </c>
      <c r="C30" s="1247"/>
      <c r="D30" s="1247"/>
      <c r="E30" s="1247"/>
      <c r="F30" s="1248"/>
    </row>
    <row r="31" spans="1:24" x14ac:dyDescent="0.3">
      <c r="A31" s="21">
        <v>1</v>
      </c>
      <c r="B31" s="7" t="s">
        <v>150</v>
      </c>
      <c r="C31" s="648" t="s">
        <v>1839</v>
      </c>
      <c r="D31" s="21" t="s">
        <v>122</v>
      </c>
      <c r="E31" s="22">
        <f>'Form Sa1'!H1035</f>
        <v>0</v>
      </c>
      <c r="F31" s="22">
        <f>'Form Sa1'!I1035</f>
        <v>0</v>
      </c>
    </row>
    <row r="32" spans="1:24" x14ac:dyDescent="0.3">
      <c r="A32" s="21">
        <v>2</v>
      </c>
      <c r="B32" s="7" t="s">
        <v>147</v>
      </c>
      <c r="C32" s="648" t="s">
        <v>1840</v>
      </c>
      <c r="D32" s="21" t="s">
        <v>122</v>
      </c>
      <c r="E32" s="22">
        <f>'Form Sa1'!H1037</f>
        <v>0</v>
      </c>
      <c r="F32" s="22">
        <f>'Form Sa1'!I1037</f>
        <v>0</v>
      </c>
    </row>
    <row r="33" spans="1:6" x14ac:dyDescent="0.3">
      <c r="A33" s="21">
        <v>3</v>
      </c>
      <c r="B33" s="7" t="s">
        <v>352</v>
      </c>
      <c r="C33" s="648" t="s">
        <v>1841</v>
      </c>
      <c r="D33" s="21" t="s">
        <v>122</v>
      </c>
      <c r="E33" s="22">
        <f>'Form Sa1'!H1036</f>
        <v>0</v>
      </c>
      <c r="F33" s="22">
        <f>'Form Sa1'!I1036</f>
        <v>0</v>
      </c>
    </row>
    <row r="34" spans="1:6" x14ac:dyDescent="0.3">
      <c r="A34" s="21">
        <v>4</v>
      </c>
      <c r="B34" s="7" t="s">
        <v>443</v>
      </c>
      <c r="C34" s="648" t="s">
        <v>1842</v>
      </c>
      <c r="D34" s="21" t="s">
        <v>152</v>
      </c>
      <c r="E34" s="22">
        <f>'Form Sa1'!H1034</f>
        <v>0</v>
      </c>
      <c r="F34" s="22">
        <f>'Form Sa1'!I1034</f>
        <v>0</v>
      </c>
    </row>
    <row r="35" spans="1:6" ht="27.6" x14ac:dyDescent="0.3">
      <c r="A35" s="104">
        <v>5</v>
      </c>
      <c r="B35" s="105" t="s">
        <v>418</v>
      </c>
      <c r="C35" s="105" t="s">
        <v>444</v>
      </c>
      <c r="D35" s="105" t="s">
        <v>122</v>
      </c>
      <c r="E35" s="104">
        <f>IF(E34=0, 0, 92.5-(50*E31+630*(E32+9*E33))/E34)</f>
        <v>0</v>
      </c>
      <c r="F35" s="104">
        <f>IF(F34=0, 0, 92.5-(50*F31+630*(F32+9*F33))/F34)</f>
        <v>0</v>
      </c>
    </row>
    <row r="36" spans="1:6" x14ac:dyDescent="0.3">
      <c r="A36" s="582">
        <v>6</v>
      </c>
      <c r="B36" s="583" t="s">
        <v>1476</v>
      </c>
      <c r="C36" s="649" t="s">
        <v>1843</v>
      </c>
      <c r="D36" s="584" t="s">
        <v>53</v>
      </c>
      <c r="E36" s="585">
        <f>'Form Sa1'!H522</f>
        <v>0</v>
      </c>
      <c r="F36" s="585">
        <f>'Form Sa1'!I522</f>
        <v>0</v>
      </c>
    </row>
    <row r="37" spans="1:6" x14ac:dyDescent="0.3">
      <c r="A37" s="582">
        <v>7</v>
      </c>
      <c r="B37" s="583" t="s">
        <v>1477</v>
      </c>
      <c r="C37" s="649" t="s">
        <v>1844</v>
      </c>
      <c r="D37" s="584" t="s">
        <v>53</v>
      </c>
      <c r="E37" s="585">
        <f>'Form Sa1'!H645</f>
        <v>0</v>
      </c>
      <c r="F37" s="585">
        <f>'Form Sa1'!I645</f>
        <v>0</v>
      </c>
    </row>
    <row r="38" spans="1:6" ht="27.6" x14ac:dyDescent="0.3">
      <c r="A38" s="582">
        <v>8</v>
      </c>
      <c r="B38" s="586" t="s">
        <v>1478</v>
      </c>
      <c r="C38" s="649" t="s">
        <v>1845</v>
      </c>
      <c r="D38" s="587" t="s">
        <v>1479</v>
      </c>
      <c r="E38" s="585">
        <f>'Form Sa1'!H525</f>
        <v>0</v>
      </c>
      <c r="F38" s="585">
        <f>'Form Sa1'!I525</f>
        <v>0</v>
      </c>
    </row>
    <row r="39" spans="1:6" ht="27.6" x14ac:dyDescent="0.3">
      <c r="A39" s="582">
        <v>9</v>
      </c>
      <c r="B39" s="586" t="s">
        <v>1480</v>
      </c>
      <c r="C39" s="649" t="s">
        <v>1846</v>
      </c>
      <c r="D39" s="587" t="s">
        <v>1479</v>
      </c>
      <c r="E39" s="585">
        <f>'Form Sa1'!H648</f>
        <v>0</v>
      </c>
      <c r="F39" s="585">
        <f>'Form Sa1'!I648</f>
        <v>0</v>
      </c>
    </row>
    <row r="40" spans="1:6" ht="27.6" x14ac:dyDescent="0.3">
      <c r="A40" s="582">
        <v>10</v>
      </c>
      <c r="B40" s="586" t="s">
        <v>1436</v>
      </c>
      <c r="C40" s="649" t="s">
        <v>1847</v>
      </c>
      <c r="D40" s="587" t="s">
        <v>290</v>
      </c>
      <c r="E40" s="585">
        <f>'Form Sa1'!H526</f>
        <v>0</v>
      </c>
      <c r="F40" s="585">
        <f>'Form Sa1'!I526</f>
        <v>0</v>
      </c>
    </row>
    <row r="41" spans="1:6" ht="28.8" x14ac:dyDescent="0.3">
      <c r="A41" s="582">
        <v>11</v>
      </c>
      <c r="B41" s="588" t="s">
        <v>1481</v>
      </c>
      <c r="C41" s="649" t="s">
        <v>1848</v>
      </c>
      <c r="D41" s="587" t="s">
        <v>290</v>
      </c>
      <c r="E41" s="585">
        <f>'Form Sa1'!H649</f>
        <v>0</v>
      </c>
      <c r="F41" s="585">
        <f>'Form Sa1'!I649</f>
        <v>0</v>
      </c>
    </row>
    <row r="42" spans="1:6" x14ac:dyDescent="0.3">
      <c r="A42" s="582">
        <v>12</v>
      </c>
      <c r="B42" s="589" t="s">
        <v>1482</v>
      </c>
      <c r="C42" s="584" t="s">
        <v>1648</v>
      </c>
      <c r="D42" s="587" t="s">
        <v>1479</v>
      </c>
      <c r="E42" s="590">
        <f>IFERROR((E38*E36+E39*E37)/(E36+E37),0)</f>
        <v>0</v>
      </c>
      <c r="F42" s="590">
        <f>IFERROR((F38*F36+F39*F37)/(F36+F37),0)</f>
        <v>0</v>
      </c>
    </row>
    <row r="43" spans="1:6" ht="27.6" x14ac:dyDescent="0.3">
      <c r="A43" s="582">
        <v>13</v>
      </c>
      <c r="B43" s="586" t="s">
        <v>1483</v>
      </c>
      <c r="C43" s="584" t="s">
        <v>1849</v>
      </c>
      <c r="D43" s="587" t="s">
        <v>1479</v>
      </c>
      <c r="E43" s="591"/>
      <c r="F43" s="590">
        <f>IFERROR(E42*(E35/F35),0)</f>
        <v>0</v>
      </c>
    </row>
    <row r="44" spans="1:6" x14ac:dyDescent="0.3">
      <c r="A44" s="582">
        <v>14</v>
      </c>
      <c r="B44" s="586" t="s">
        <v>883</v>
      </c>
      <c r="C44" s="584" t="s">
        <v>1850</v>
      </c>
      <c r="D44" s="587" t="s">
        <v>1479</v>
      </c>
      <c r="E44" s="591"/>
      <c r="F44" s="590">
        <f>F43-E42</f>
        <v>0</v>
      </c>
    </row>
    <row r="45" spans="1:6" ht="27.6" x14ac:dyDescent="0.3">
      <c r="A45" s="592">
        <v>15</v>
      </c>
      <c r="B45" s="593" t="s">
        <v>1484</v>
      </c>
      <c r="C45" s="681" t="s">
        <v>1851</v>
      </c>
      <c r="D45" s="592" t="s">
        <v>1485</v>
      </c>
      <c r="E45" s="594"/>
      <c r="F45" s="592">
        <f>IF(AND(E22="yes",F22="yes"),(F44*(F36*F40+F37*F41))/1000,0)</f>
        <v>0</v>
      </c>
    </row>
    <row r="46" spans="1:6" x14ac:dyDescent="0.3">
      <c r="A46" s="21"/>
      <c r="B46" s="21"/>
      <c r="C46" s="21"/>
      <c r="D46" s="21"/>
      <c r="E46" s="21"/>
      <c r="F46" s="21"/>
    </row>
    <row r="47" spans="1:6" s="92" customFormat="1" ht="41.4" x14ac:dyDescent="0.3">
      <c r="A47" s="109">
        <v>16</v>
      </c>
      <c r="B47" s="105" t="s">
        <v>884</v>
      </c>
      <c r="C47" s="110" t="s">
        <v>1649</v>
      </c>
      <c r="D47" s="106" t="s">
        <v>7</v>
      </c>
      <c r="E47" s="110"/>
      <c r="F47" s="200">
        <f>IF(AND(E22="Yes",F22="Yes"),IF((F45+F29)&lt;0,0,(F45+F29)),0)</f>
        <v>0</v>
      </c>
    </row>
  </sheetData>
  <sheetProtection algorithmName="SHA-512" hashValue="E5Y2/rEJFBDc1qYv2GCKBpjf5rRmZBceKvBIn9wBFaJHSRhQQaRSammKBX5QC2gm39anGhrRbBBnHsXxDSeDCw==" saltValue="wfhnM1Kf/FRChdmw9qee+w==" spinCount="100000" sheet="1" objects="1" scenarios="1"/>
  <customSheetViews>
    <customSheetView guid="{808D63CE-AAC2-4BB4-99F0-D9F2ED9063AB}" hiddenRows="1">
      <selection activeCell="H46" sqref="H46"/>
      <pageMargins left="0.7" right="0.7" top="0.75" bottom="0.75" header="0.3" footer="0.3"/>
      <pageSetup orientation="portrait" r:id="rId1"/>
    </customSheetView>
  </customSheetViews>
  <mergeCells count="22">
    <mergeCell ref="Q3:R3"/>
    <mergeCell ref="S3:T3"/>
    <mergeCell ref="E2:X2"/>
    <mergeCell ref="W3:X3"/>
    <mergeCell ref="B30:F30"/>
    <mergeCell ref="B21:F21"/>
    <mergeCell ref="E20:X20"/>
    <mergeCell ref="E3:F3"/>
    <mergeCell ref="U3:V3"/>
    <mergeCell ref="G3:H3"/>
    <mergeCell ref="A22:C22"/>
    <mergeCell ref="E19:X19"/>
    <mergeCell ref="M3:N3"/>
    <mergeCell ref="O3:P3"/>
    <mergeCell ref="A1:D1"/>
    <mergeCell ref="B3:B4"/>
    <mergeCell ref="C3:C4"/>
    <mergeCell ref="D3:D4"/>
    <mergeCell ref="K3:L3"/>
    <mergeCell ref="I3:J3"/>
    <mergeCell ref="A3:A4"/>
    <mergeCell ref="A2:D2"/>
  </mergeCells>
  <pageMargins left="0.7" right="0.7" top="0.75" bottom="0.75" header="0.3" footer="0.3"/>
  <pageSetup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25"/>
  <sheetViews>
    <sheetView zoomScale="83" zoomScaleNormal="83" workbookViewId="0">
      <selection activeCell="C22" sqref="A2:F22"/>
    </sheetView>
  </sheetViews>
  <sheetFormatPr defaultRowHeight="14.4" x14ac:dyDescent="0.3"/>
  <cols>
    <col min="2" max="2" width="33.33203125" customWidth="1"/>
    <col min="3" max="3" width="22.33203125" customWidth="1"/>
    <col min="4" max="4" width="10.109375" style="8" bestFit="1" customWidth="1"/>
    <col min="5" max="5" width="11.88671875" bestFit="1" customWidth="1"/>
    <col min="6" max="6" width="14.5546875" bestFit="1" customWidth="1"/>
    <col min="7" max="7" width="11.33203125" customWidth="1"/>
    <col min="8" max="8" width="12" customWidth="1"/>
    <col min="9" max="9" width="10.6640625" customWidth="1"/>
  </cols>
  <sheetData>
    <row r="1" spans="1:24" ht="22.5" customHeight="1" x14ac:dyDescent="0.5">
      <c r="A1" s="1262" t="s">
        <v>667</v>
      </c>
      <c r="B1" s="1263"/>
      <c r="C1" s="1263"/>
      <c r="D1" s="1263"/>
      <c r="E1" s="1263"/>
      <c r="F1" s="1263"/>
      <c r="G1" s="1263"/>
      <c r="H1" s="1263"/>
      <c r="I1" s="1263"/>
      <c r="J1" s="1263"/>
      <c r="K1" s="1263"/>
      <c r="L1" s="1263"/>
      <c r="M1" s="1263"/>
      <c r="N1" s="1263"/>
      <c r="O1" s="1263"/>
      <c r="P1" s="1263"/>
      <c r="Q1" s="1263"/>
      <c r="R1" s="1263"/>
      <c r="S1" s="1263"/>
      <c r="T1" s="1263"/>
      <c r="U1" s="1263"/>
      <c r="V1" s="1263"/>
      <c r="W1" s="1263"/>
      <c r="X1" s="1263"/>
    </row>
    <row r="2" spans="1:24" ht="18" customHeight="1" x14ac:dyDescent="0.35">
      <c r="A2" s="1258" t="s">
        <v>762</v>
      </c>
      <c r="B2" s="1258"/>
      <c r="C2" s="1258"/>
      <c r="D2" s="1258"/>
      <c r="E2" s="1258"/>
      <c r="F2" s="1258"/>
      <c r="G2" s="1264" t="str">
        <f>'Form Sa1'!C3</f>
        <v xml:space="preserve">  </v>
      </c>
      <c r="H2" s="1244"/>
      <c r="I2" s="1244"/>
      <c r="J2" s="1244"/>
      <c r="K2" s="1244"/>
      <c r="L2" s="1244"/>
      <c r="M2" s="1244"/>
      <c r="N2" s="1244"/>
      <c r="O2" s="1244"/>
      <c r="P2" s="1244"/>
      <c r="Q2" s="1244"/>
      <c r="R2" s="1244"/>
      <c r="S2" s="1244"/>
      <c r="T2" s="1244"/>
      <c r="U2" s="1244"/>
      <c r="V2" s="1244"/>
      <c r="W2" s="1244"/>
      <c r="X2" s="1244"/>
    </row>
    <row r="3" spans="1:24" s="93" customFormat="1" ht="18" customHeight="1" x14ac:dyDescent="0.35">
      <c r="A3" s="1261" t="s">
        <v>1038</v>
      </c>
      <c r="B3" s="1261"/>
      <c r="C3" s="1261"/>
      <c r="D3" s="188" t="s">
        <v>635</v>
      </c>
      <c r="E3" s="191" t="str">
        <f>'Form Sa1'!H1089</f>
        <v>Yes</v>
      </c>
      <c r="F3" s="191" t="str">
        <f>'Form Sa1'!I1089</f>
        <v>Yes</v>
      </c>
      <c r="G3" s="189"/>
      <c r="H3" s="190"/>
      <c r="I3" s="190"/>
      <c r="J3" s="190"/>
      <c r="K3" s="190"/>
      <c r="L3" s="190"/>
      <c r="M3" s="190"/>
      <c r="N3" s="190"/>
      <c r="O3" s="190"/>
      <c r="P3" s="190"/>
      <c r="Q3" s="190"/>
      <c r="R3" s="190"/>
      <c r="S3" s="190"/>
      <c r="T3" s="190"/>
      <c r="U3" s="190"/>
      <c r="V3" s="190"/>
      <c r="W3" s="190"/>
      <c r="X3" s="190"/>
    </row>
    <row r="4" spans="1:24" x14ac:dyDescent="0.3">
      <c r="A4" s="1265" t="s">
        <v>510</v>
      </c>
      <c r="B4" s="1265" t="s">
        <v>668</v>
      </c>
      <c r="C4" s="1265" t="s">
        <v>422</v>
      </c>
      <c r="D4" s="1265" t="s">
        <v>190</v>
      </c>
      <c r="E4" s="1259" t="s">
        <v>669</v>
      </c>
      <c r="F4" s="1260"/>
      <c r="G4" s="1259" t="s">
        <v>670</v>
      </c>
      <c r="H4" s="1260"/>
      <c r="I4" s="1259" t="s">
        <v>671</v>
      </c>
      <c r="J4" s="1260"/>
      <c r="K4" s="1259" t="s">
        <v>672</v>
      </c>
      <c r="L4" s="1260"/>
      <c r="M4" s="1259" t="s">
        <v>673</v>
      </c>
      <c r="N4" s="1260"/>
      <c r="O4" s="1259" t="s">
        <v>674</v>
      </c>
      <c r="P4" s="1260"/>
      <c r="Q4" s="1259" t="s">
        <v>675</v>
      </c>
      <c r="R4" s="1260"/>
      <c r="S4" s="1259" t="s">
        <v>676</v>
      </c>
      <c r="T4" s="1260"/>
      <c r="U4" s="1259" t="s">
        <v>677</v>
      </c>
      <c r="V4" s="1260"/>
      <c r="W4" s="1259" t="s">
        <v>678</v>
      </c>
      <c r="X4" s="1260"/>
    </row>
    <row r="5" spans="1:24" x14ac:dyDescent="0.3">
      <c r="A5" s="1266"/>
      <c r="B5" s="1266"/>
      <c r="C5" s="1266"/>
      <c r="D5" s="1266"/>
      <c r="E5" s="53" t="s">
        <v>793</v>
      </c>
      <c r="F5" s="53" t="s">
        <v>794</v>
      </c>
      <c r="G5" s="53" t="s">
        <v>793</v>
      </c>
      <c r="H5" s="53" t="s">
        <v>794</v>
      </c>
      <c r="I5" s="53" t="s">
        <v>793</v>
      </c>
      <c r="J5" s="53" t="s">
        <v>794</v>
      </c>
      <c r="K5" s="53" t="s">
        <v>793</v>
      </c>
      <c r="L5" s="53" t="s">
        <v>794</v>
      </c>
      <c r="M5" s="53" t="s">
        <v>793</v>
      </c>
      <c r="N5" s="53" t="s">
        <v>794</v>
      </c>
      <c r="O5" s="53" t="s">
        <v>793</v>
      </c>
      <c r="P5" s="53" t="s">
        <v>794</v>
      </c>
      <c r="Q5" s="53" t="s">
        <v>793</v>
      </c>
      <c r="R5" s="53" t="s">
        <v>794</v>
      </c>
      <c r="S5" s="53" t="s">
        <v>793</v>
      </c>
      <c r="T5" s="53" t="s">
        <v>794</v>
      </c>
      <c r="U5" s="53" t="s">
        <v>793</v>
      </c>
      <c r="V5" s="53" t="s">
        <v>794</v>
      </c>
      <c r="W5" s="53" t="s">
        <v>793</v>
      </c>
      <c r="X5" s="53" t="s">
        <v>794</v>
      </c>
    </row>
    <row r="6" spans="1:24" x14ac:dyDescent="0.3">
      <c r="A6" s="50">
        <v>1</v>
      </c>
      <c r="B6" s="54" t="s">
        <v>679</v>
      </c>
      <c r="C6" s="615" t="s">
        <v>1650</v>
      </c>
      <c r="D6" s="50" t="s">
        <v>125</v>
      </c>
      <c r="E6" s="55">
        <f>'Annex CPP'!C7</f>
        <v>0</v>
      </c>
      <c r="F6" s="55">
        <f>E6</f>
        <v>0</v>
      </c>
      <c r="G6" s="55">
        <f>'Annex CPP'!C8</f>
        <v>0</v>
      </c>
      <c r="H6" s="55">
        <f>G6</f>
        <v>0</v>
      </c>
      <c r="I6" s="55">
        <f>'Annex CPP'!C9</f>
        <v>0</v>
      </c>
      <c r="J6" s="55">
        <f>I6</f>
        <v>0</v>
      </c>
      <c r="K6" s="55">
        <f>'Annex CPP'!C10</f>
        <v>0</v>
      </c>
      <c r="L6" s="55">
        <f>K6</f>
        <v>0</v>
      </c>
      <c r="M6" s="55">
        <f>'Annex CPP'!C11</f>
        <v>0</v>
      </c>
      <c r="N6" s="55">
        <f>M6</f>
        <v>0</v>
      </c>
      <c r="O6" s="55">
        <f>'Annex CPP'!C12</f>
        <v>0</v>
      </c>
      <c r="P6" s="55">
        <f>O6</f>
        <v>0</v>
      </c>
      <c r="Q6" s="55">
        <f>'Annex CPP'!C13</f>
        <v>0</v>
      </c>
      <c r="R6" s="55">
        <f>Q6</f>
        <v>0</v>
      </c>
      <c r="S6" s="55">
        <f>'Annex CPP'!C14</f>
        <v>0</v>
      </c>
      <c r="T6" s="55">
        <f>S6</f>
        <v>0</v>
      </c>
      <c r="U6" s="55">
        <f>'Annex CPP'!C15</f>
        <v>0</v>
      </c>
      <c r="V6" s="55">
        <f>U6</f>
        <v>0</v>
      </c>
      <c r="W6" s="55">
        <f>'Annex CPP'!C16</f>
        <v>0</v>
      </c>
      <c r="X6" s="55">
        <f>W6</f>
        <v>0</v>
      </c>
    </row>
    <row r="7" spans="1:24" ht="28.8" x14ac:dyDescent="0.3">
      <c r="A7" s="50">
        <v>2</v>
      </c>
      <c r="B7" s="54" t="s">
        <v>132</v>
      </c>
      <c r="C7" s="615" t="s">
        <v>1651</v>
      </c>
      <c r="D7" s="50" t="s">
        <v>892</v>
      </c>
      <c r="E7" s="55">
        <f>'Annex CPP'!G25</f>
        <v>0</v>
      </c>
      <c r="F7" s="640">
        <f>'Annex CPP'!O25</f>
        <v>0</v>
      </c>
      <c r="G7" s="640">
        <f>'Annex CPP'!G26</f>
        <v>0</v>
      </c>
      <c r="H7" s="640">
        <f>'Annex CPP'!O26</f>
        <v>0</v>
      </c>
      <c r="I7" s="640">
        <f>'Annex CPP'!G27</f>
        <v>0</v>
      </c>
      <c r="J7" s="640">
        <f>'Annex CPP'!O27</f>
        <v>0</v>
      </c>
      <c r="K7" s="55">
        <f>'Annex CPP'!G28</f>
        <v>0</v>
      </c>
      <c r="L7" s="55">
        <f>'Annex CPP'!O28</f>
        <v>0</v>
      </c>
      <c r="M7" s="55">
        <f>'Annex CPP'!G29</f>
        <v>0</v>
      </c>
      <c r="N7" s="55">
        <f>'Annex CPP'!O29</f>
        <v>0</v>
      </c>
      <c r="O7" s="55">
        <f>'Annex CPP'!G30</f>
        <v>0</v>
      </c>
      <c r="P7" s="55">
        <f>'Annex CPP'!O30</f>
        <v>0</v>
      </c>
      <c r="Q7" s="55">
        <f>'Annex CPP'!G31</f>
        <v>0</v>
      </c>
      <c r="R7" s="55">
        <f>'Annex CPP'!O31</f>
        <v>0</v>
      </c>
      <c r="S7" s="55">
        <f>'Annex CPP'!G32</f>
        <v>0</v>
      </c>
      <c r="T7" s="55">
        <f>'Annex CPP'!O32</f>
        <v>0</v>
      </c>
      <c r="U7" s="55">
        <f>'Annex CPP'!G33</f>
        <v>0</v>
      </c>
      <c r="V7" s="55">
        <f>'Annex CPP'!O33</f>
        <v>0</v>
      </c>
      <c r="W7" s="55">
        <f>'Annex CPP'!G34</f>
        <v>0</v>
      </c>
      <c r="X7" s="55">
        <f>'Annex CPP'!O34</f>
        <v>0</v>
      </c>
    </row>
    <row r="8" spans="1:24" ht="28.8" x14ac:dyDescent="0.3">
      <c r="A8" s="50">
        <v>3</v>
      </c>
      <c r="B8" s="54" t="s">
        <v>885</v>
      </c>
      <c r="C8" s="615" t="s">
        <v>1652</v>
      </c>
      <c r="D8" s="50" t="s">
        <v>680</v>
      </c>
      <c r="E8" s="55">
        <f>'Annex CPP'!E7</f>
        <v>0</v>
      </c>
      <c r="F8" s="640">
        <f>E8</f>
        <v>0</v>
      </c>
      <c r="G8" s="640">
        <f>'Annex CPP'!E8</f>
        <v>0</v>
      </c>
      <c r="H8" s="640">
        <f>G8</f>
        <v>0</v>
      </c>
      <c r="I8" s="640">
        <f>'Annex CPP'!E9</f>
        <v>0</v>
      </c>
      <c r="J8" s="640">
        <f>I8</f>
        <v>0</v>
      </c>
      <c r="K8" s="55">
        <f>'Annex CPP'!E10</f>
        <v>0</v>
      </c>
      <c r="L8" s="55">
        <f>K8</f>
        <v>0</v>
      </c>
      <c r="M8" s="55">
        <f>'Annex CPP'!E11</f>
        <v>0</v>
      </c>
      <c r="N8" s="55">
        <f>M8</f>
        <v>0</v>
      </c>
      <c r="O8" s="55">
        <f>'Annex CPP'!E12</f>
        <v>0</v>
      </c>
      <c r="P8" s="55">
        <f>O8</f>
        <v>0</v>
      </c>
      <c r="Q8" s="55">
        <f>'Annex CPP'!E13</f>
        <v>0</v>
      </c>
      <c r="R8" s="55">
        <f>Q8</f>
        <v>0</v>
      </c>
      <c r="S8" s="55">
        <f>'Annex CPP'!E14</f>
        <v>0</v>
      </c>
      <c r="T8" s="55">
        <f>S8</f>
        <v>0</v>
      </c>
      <c r="U8" s="55">
        <f>'Annex CPP'!E15</f>
        <v>0</v>
      </c>
      <c r="V8" s="55">
        <f>U8</f>
        <v>0</v>
      </c>
      <c r="W8" s="55">
        <f>'Annex CPP'!E16</f>
        <v>0</v>
      </c>
      <c r="X8" s="55">
        <f>W8</f>
        <v>0</v>
      </c>
    </row>
    <row r="9" spans="1:24" ht="28.8" x14ac:dyDescent="0.3">
      <c r="A9" s="50">
        <v>4</v>
      </c>
      <c r="B9" s="54" t="s">
        <v>888</v>
      </c>
      <c r="C9" s="615" t="s">
        <v>1653</v>
      </c>
      <c r="D9" s="50" t="s">
        <v>680</v>
      </c>
      <c r="E9" s="55">
        <f>'Annex CPP'!L7</f>
        <v>0</v>
      </c>
      <c r="F9" s="640">
        <f>E9</f>
        <v>0</v>
      </c>
      <c r="G9" s="640">
        <f>'Annex CPP'!L8</f>
        <v>0</v>
      </c>
      <c r="H9" s="640">
        <f>G9</f>
        <v>0</v>
      </c>
      <c r="I9" s="640">
        <f>'Annex CPP'!L9</f>
        <v>0</v>
      </c>
      <c r="J9" s="640">
        <f>I9</f>
        <v>0</v>
      </c>
      <c r="K9" s="55">
        <f>'Annex CPP'!L10</f>
        <v>0</v>
      </c>
      <c r="L9" s="55">
        <f>K9</f>
        <v>0</v>
      </c>
      <c r="M9" s="55">
        <f>'Annex CPP'!L11</f>
        <v>0</v>
      </c>
      <c r="N9" s="55">
        <f>M9</f>
        <v>0</v>
      </c>
      <c r="O9" s="55">
        <f>'Annex CPP'!L12</f>
        <v>0</v>
      </c>
      <c r="P9" s="55">
        <f>O9</f>
        <v>0</v>
      </c>
      <c r="Q9" s="55">
        <f>'Annex CPP'!L13</f>
        <v>0</v>
      </c>
      <c r="R9" s="55">
        <f>Q9</f>
        <v>0</v>
      </c>
      <c r="S9" s="55">
        <f>'Annex CPP'!L14</f>
        <v>0</v>
      </c>
      <c r="T9" s="55">
        <f>S9</f>
        <v>0</v>
      </c>
      <c r="U9" s="55">
        <f>'Annex CPP'!L20</f>
        <v>0</v>
      </c>
      <c r="V9" s="55">
        <f>U9</f>
        <v>0</v>
      </c>
      <c r="W9" s="55">
        <f>'Annex CPP'!L21</f>
        <v>0</v>
      </c>
      <c r="X9" s="55">
        <f>W9</f>
        <v>0</v>
      </c>
    </row>
    <row r="10" spans="1:24" ht="43.2" x14ac:dyDescent="0.3">
      <c r="A10" s="50">
        <v>5</v>
      </c>
      <c r="B10" s="54" t="s">
        <v>889</v>
      </c>
      <c r="C10" s="54" t="s">
        <v>1654</v>
      </c>
      <c r="D10" s="50" t="s">
        <v>122</v>
      </c>
      <c r="E10" s="112">
        <f t="shared" ref="E10:X10" si="0">IFERROR((E8-E9)*100/E8,0)</f>
        <v>0</v>
      </c>
      <c r="F10" s="112">
        <f t="shared" si="0"/>
        <v>0</v>
      </c>
      <c r="G10" s="112">
        <f t="shared" si="0"/>
        <v>0</v>
      </c>
      <c r="H10" s="112">
        <f t="shared" si="0"/>
        <v>0</v>
      </c>
      <c r="I10" s="112">
        <f t="shared" si="0"/>
        <v>0</v>
      </c>
      <c r="J10" s="112">
        <f t="shared" si="0"/>
        <v>0</v>
      </c>
      <c r="K10" s="112">
        <f t="shared" si="0"/>
        <v>0</v>
      </c>
      <c r="L10" s="112">
        <f t="shared" si="0"/>
        <v>0</v>
      </c>
      <c r="M10" s="112">
        <f t="shared" si="0"/>
        <v>0</v>
      </c>
      <c r="N10" s="112">
        <f t="shared" si="0"/>
        <v>0</v>
      </c>
      <c r="O10" s="112">
        <f t="shared" si="0"/>
        <v>0</v>
      </c>
      <c r="P10" s="112">
        <f t="shared" si="0"/>
        <v>0</v>
      </c>
      <c r="Q10" s="112">
        <f t="shared" si="0"/>
        <v>0</v>
      </c>
      <c r="R10" s="112">
        <f t="shared" si="0"/>
        <v>0</v>
      </c>
      <c r="S10" s="112">
        <f t="shared" si="0"/>
        <v>0</v>
      </c>
      <c r="T10" s="112">
        <f t="shared" si="0"/>
        <v>0</v>
      </c>
      <c r="U10" s="112">
        <f t="shared" si="0"/>
        <v>0</v>
      </c>
      <c r="V10" s="112">
        <f t="shared" si="0"/>
        <v>0</v>
      </c>
      <c r="W10" s="112">
        <f t="shared" si="0"/>
        <v>0</v>
      </c>
      <c r="X10" s="112">
        <f t="shared" si="0"/>
        <v>0</v>
      </c>
    </row>
    <row r="11" spans="1:24" ht="28.8" x14ac:dyDescent="0.3">
      <c r="A11" s="50">
        <v>6</v>
      </c>
      <c r="B11" s="54" t="s">
        <v>681</v>
      </c>
      <c r="C11" s="615" t="s">
        <v>1655</v>
      </c>
      <c r="D11" s="50"/>
      <c r="E11" s="55">
        <f>'Annex CPP'!F61</f>
        <v>1</v>
      </c>
      <c r="F11" s="55">
        <f>'Annex CPP'!N61</f>
        <v>1</v>
      </c>
      <c r="G11" s="55">
        <f>'Annex CPP'!F62</f>
        <v>1</v>
      </c>
      <c r="H11" s="55">
        <f>'Annex CPP'!N62</f>
        <v>1</v>
      </c>
      <c r="I11" s="55">
        <f>'Annex CPP'!F63</f>
        <v>1</v>
      </c>
      <c r="J11" s="55">
        <f>'Annex CPP'!N63</f>
        <v>1</v>
      </c>
      <c r="K11" s="55">
        <f>'Annex CPP'!F64</f>
        <v>1</v>
      </c>
      <c r="L11" s="55">
        <f>'Annex CPP'!N64</f>
        <v>1</v>
      </c>
      <c r="M11" s="55">
        <f>'Annex CPP'!F65</f>
        <v>1</v>
      </c>
      <c r="N11" s="55">
        <f>'Annex CPP'!N65</f>
        <v>1</v>
      </c>
      <c r="O11" s="55">
        <f>'Annex CPP'!F66</f>
        <v>1</v>
      </c>
      <c r="P11" s="55">
        <f>'Annex CPP'!N66</f>
        <v>1</v>
      </c>
      <c r="Q11" s="55">
        <f>'Annex CPP'!F67</f>
        <v>1</v>
      </c>
      <c r="R11" s="55">
        <f>'Annex CPP'!N67</f>
        <v>1</v>
      </c>
      <c r="S11" s="55">
        <f>'Annex CPP'!F68</f>
        <v>1</v>
      </c>
      <c r="T11" s="55">
        <f>'Annex CPP'!N68</f>
        <v>1</v>
      </c>
      <c r="U11" s="55">
        <f>'Annex CPP'!F69</f>
        <v>1</v>
      </c>
      <c r="V11" s="55">
        <f>'Annex CPP'!N69</f>
        <v>1</v>
      </c>
      <c r="W11" s="55">
        <f>'Annex CPP'!F70</f>
        <v>1</v>
      </c>
      <c r="X11" s="55">
        <f>'Annex CPP'!N70</f>
        <v>1</v>
      </c>
    </row>
    <row r="12" spans="1:24" ht="28.8" x14ac:dyDescent="0.3">
      <c r="A12" s="50">
        <v>7</v>
      </c>
      <c r="B12" s="54" t="s">
        <v>682</v>
      </c>
      <c r="C12" s="615" t="s">
        <v>1657</v>
      </c>
      <c r="D12" s="50" t="s">
        <v>125</v>
      </c>
      <c r="E12" s="55">
        <f>'Annex CPP'!I61</f>
        <v>0</v>
      </c>
      <c r="F12" s="55">
        <f>'Annex CPP'!Q61</f>
        <v>0</v>
      </c>
      <c r="G12" s="55">
        <f>'Annex CPP'!I62</f>
        <v>0</v>
      </c>
      <c r="H12" s="55">
        <f>'Annex CPP'!Q62</f>
        <v>0</v>
      </c>
      <c r="I12" s="55">
        <f>'Annex CPP'!I63</f>
        <v>0</v>
      </c>
      <c r="J12" s="55">
        <f>'Annex CPP'!Q63</f>
        <v>0</v>
      </c>
      <c r="K12" s="55">
        <f>'Annex CPP'!I64</f>
        <v>0</v>
      </c>
      <c r="L12" s="55">
        <f>'Annex CPP'!Q64</f>
        <v>0</v>
      </c>
      <c r="M12" s="55">
        <f>'Annex CPP'!I65</f>
        <v>0</v>
      </c>
      <c r="N12" s="55">
        <f>'Annex CPP'!Q65</f>
        <v>0</v>
      </c>
      <c r="O12" s="55">
        <f>'Annex CPP'!I66</f>
        <v>0</v>
      </c>
      <c r="P12" s="55">
        <f>'Annex CPP'!Q66</f>
        <v>0</v>
      </c>
      <c r="Q12" s="55">
        <f>'Annex CPP'!I67</f>
        <v>0</v>
      </c>
      <c r="R12" s="55">
        <f>'Annex CPP'!Q67</f>
        <v>0</v>
      </c>
      <c r="S12" s="55">
        <f>'Annex CPP'!I68</f>
        <v>0</v>
      </c>
      <c r="T12" s="55">
        <f>'Annex CPP'!Q68</f>
        <v>0</v>
      </c>
      <c r="U12" s="55">
        <f>'Annex CPP'!I69</f>
        <v>0</v>
      </c>
      <c r="V12" s="55">
        <f>'Annex CPP'!Q69</f>
        <v>0</v>
      </c>
      <c r="W12" s="55">
        <f>'Annex CPP'!I70</f>
        <v>0</v>
      </c>
      <c r="X12" s="55">
        <f>'Annex CPP'!Q70</f>
        <v>0</v>
      </c>
    </row>
    <row r="13" spans="1:24" ht="28.8" x14ac:dyDescent="0.3">
      <c r="A13" s="50">
        <v>8</v>
      </c>
      <c r="B13" s="54" t="s">
        <v>683</v>
      </c>
      <c r="C13" s="615" t="s">
        <v>1656</v>
      </c>
      <c r="D13" s="50" t="s">
        <v>684</v>
      </c>
      <c r="E13" s="55">
        <f>'Annex CPP'!J61</f>
        <v>0</v>
      </c>
      <c r="F13" s="55">
        <f>'Annex CPP'!R61</f>
        <v>0</v>
      </c>
      <c r="G13" s="55">
        <f>'Annex CPP'!J62</f>
        <v>0</v>
      </c>
      <c r="H13" s="55">
        <f>'Annex CPP'!R62</f>
        <v>0</v>
      </c>
      <c r="I13" s="55">
        <f>'Annex CPP'!J63</f>
        <v>0</v>
      </c>
      <c r="J13" s="55">
        <f>'Annex CPP'!R63</f>
        <v>0</v>
      </c>
      <c r="K13" s="55">
        <f>'Annex CPP'!J64</f>
        <v>0</v>
      </c>
      <c r="L13" s="55">
        <f>'Annex CPP'!R64</f>
        <v>0</v>
      </c>
      <c r="M13" s="55">
        <f>'Annex CPP'!J65</f>
        <v>0</v>
      </c>
      <c r="N13" s="55"/>
      <c r="O13" s="55">
        <f>'Annex CPP'!J66</f>
        <v>0</v>
      </c>
      <c r="P13" s="55"/>
      <c r="Q13" s="55">
        <f>'Annex CPP'!J67</f>
        <v>0</v>
      </c>
      <c r="R13" s="55"/>
      <c r="S13" s="55">
        <f>'Annex CPP'!J68</f>
        <v>0</v>
      </c>
      <c r="T13" s="55"/>
      <c r="U13" s="55">
        <f>'Annex CPP'!J69</f>
        <v>0</v>
      </c>
      <c r="V13" s="55"/>
      <c r="W13" s="55">
        <f>'Annex CPP'!J70</f>
        <v>0</v>
      </c>
      <c r="X13" s="55"/>
    </row>
    <row r="14" spans="1:24" ht="28.8" x14ac:dyDescent="0.3">
      <c r="A14" s="50">
        <v>9</v>
      </c>
      <c r="B14" s="54" t="s">
        <v>685</v>
      </c>
      <c r="C14" s="54" t="s">
        <v>1658</v>
      </c>
      <c r="D14" s="50" t="s">
        <v>684</v>
      </c>
      <c r="E14" s="644">
        <f t="shared" ref="E14:L14" si="1">8760*E11</f>
        <v>8760</v>
      </c>
      <c r="F14" s="644">
        <f t="shared" si="1"/>
        <v>8760</v>
      </c>
      <c r="G14" s="644">
        <f t="shared" si="1"/>
        <v>8760</v>
      </c>
      <c r="H14" s="644">
        <f t="shared" si="1"/>
        <v>8760</v>
      </c>
      <c r="I14" s="644">
        <f t="shared" si="1"/>
        <v>8760</v>
      </c>
      <c r="J14" s="644">
        <f t="shared" si="1"/>
        <v>8760</v>
      </c>
      <c r="K14" s="644">
        <f t="shared" si="1"/>
        <v>8760</v>
      </c>
      <c r="L14" s="644">
        <f t="shared" si="1"/>
        <v>8760</v>
      </c>
      <c r="M14" s="644">
        <f t="shared" ref="M14:X14" si="2">8760*M11</f>
        <v>8760</v>
      </c>
      <c r="N14" s="644">
        <f t="shared" si="2"/>
        <v>8760</v>
      </c>
      <c r="O14" s="644">
        <f t="shared" si="2"/>
        <v>8760</v>
      </c>
      <c r="P14" s="644">
        <f t="shared" si="2"/>
        <v>8760</v>
      </c>
      <c r="Q14" s="644">
        <f t="shared" si="2"/>
        <v>8760</v>
      </c>
      <c r="R14" s="644">
        <f t="shared" si="2"/>
        <v>8760</v>
      </c>
      <c r="S14" s="644">
        <f t="shared" si="2"/>
        <v>8760</v>
      </c>
      <c r="T14" s="644">
        <f t="shared" si="2"/>
        <v>8760</v>
      </c>
      <c r="U14" s="644">
        <f t="shared" si="2"/>
        <v>8760</v>
      </c>
      <c r="V14" s="644">
        <f t="shared" si="2"/>
        <v>8760</v>
      </c>
      <c r="W14" s="644">
        <f t="shared" si="2"/>
        <v>8760</v>
      </c>
      <c r="X14" s="644">
        <f t="shared" si="2"/>
        <v>8760</v>
      </c>
    </row>
    <row r="15" spans="1:24" x14ac:dyDescent="0.3">
      <c r="A15" s="50">
        <v>10</v>
      </c>
      <c r="B15" s="54" t="s">
        <v>686</v>
      </c>
      <c r="C15" s="54" t="s">
        <v>1659</v>
      </c>
      <c r="D15" s="50" t="s">
        <v>684</v>
      </c>
      <c r="E15" s="644">
        <f t="shared" ref="E15:X15" si="3">E14-E13</f>
        <v>8760</v>
      </c>
      <c r="F15" s="644">
        <f t="shared" si="3"/>
        <v>8760</v>
      </c>
      <c r="G15" s="644">
        <f t="shared" si="3"/>
        <v>8760</v>
      </c>
      <c r="H15" s="644">
        <f t="shared" si="3"/>
        <v>8760</v>
      </c>
      <c r="I15" s="644">
        <f t="shared" si="3"/>
        <v>8760</v>
      </c>
      <c r="J15" s="644">
        <f t="shared" si="3"/>
        <v>8760</v>
      </c>
      <c r="K15" s="644">
        <f t="shared" si="3"/>
        <v>8760</v>
      </c>
      <c r="L15" s="644">
        <f t="shared" si="3"/>
        <v>8760</v>
      </c>
      <c r="M15" s="644">
        <f t="shared" si="3"/>
        <v>8760</v>
      </c>
      <c r="N15" s="644">
        <f t="shared" si="3"/>
        <v>8760</v>
      </c>
      <c r="O15" s="644">
        <f t="shared" si="3"/>
        <v>8760</v>
      </c>
      <c r="P15" s="644">
        <f t="shared" si="3"/>
        <v>8760</v>
      </c>
      <c r="Q15" s="644">
        <f t="shared" si="3"/>
        <v>8760</v>
      </c>
      <c r="R15" s="644">
        <f t="shared" si="3"/>
        <v>8760</v>
      </c>
      <c r="S15" s="644">
        <f t="shared" si="3"/>
        <v>8760</v>
      </c>
      <c r="T15" s="644">
        <f t="shared" si="3"/>
        <v>8760</v>
      </c>
      <c r="U15" s="644">
        <f t="shared" si="3"/>
        <v>8760</v>
      </c>
      <c r="V15" s="644">
        <f t="shared" si="3"/>
        <v>8760</v>
      </c>
      <c r="W15" s="644">
        <f t="shared" si="3"/>
        <v>8760</v>
      </c>
      <c r="X15" s="644">
        <f t="shared" si="3"/>
        <v>8760</v>
      </c>
    </row>
    <row r="16" spans="1:24" ht="28.8" x14ac:dyDescent="0.3">
      <c r="A16" s="50">
        <v>11</v>
      </c>
      <c r="B16" s="54" t="s">
        <v>687</v>
      </c>
      <c r="C16" s="615" t="s">
        <v>1660</v>
      </c>
      <c r="D16" s="50" t="s">
        <v>688</v>
      </c>
      <c r="E16" s="641" t="str">
        <f>'Annex CPP'!$G$7</f>
        <v>y=ax2-bx+c</v>
      </c>
      <c r="F16" s="641" t="str">
        <f>E16</f>
        <v>y=ax2-bx+c</v>
      </c>
      <c r="G16" s="641" t="str">
        <f>'Annex CPP'!G8</f>
        <v>y=ax2-bx+c</v>
      </c>
      <c r="H16" s="641" t="str">
        <f>G16</f>
        <v>y=ax2-bx+c</v>
      </c>
      <c r="I16" s="641" t="str">
        <f>'Annex CPP'!G9</f>
        <v>y=ax2-bx+c</v>
      </c>
      <c r="J16" s="641" t="str">
        <f>I16</f>
        <v>y=ax2-bx+c</v>
      </c>
      <c r="K16" s="641" t="str">
        <f>'Annex CPP'!G10</f>
        <v>y=ax2-bx+c</v>
      </c>
      <c r="L16" s="641" t="str">
        <f>K16</f>
        <v>y=ax2-bx+c</v>
      </c>
      <c r="M16" s="641" t="str">
        <f>'Annex CPP'!G11</f>
        <v>y=ax2-bx+c</v>
      </c>
      <c r="N16" s="641" t="str">
        <f>M16</f>
        <v>y=ax2-bx+c</v>
      </c>
      <c r="O16" s="641" t="str">
        <f>'Annex CPP'!G12</f>
        <v>y=ax2-bx+c</v>
      </c>
      <c r="P16" s="641" t="str">
        <f>O16</f>
        <v>y=ax2-bx+c</v>
      </c>
      <c r="Q16" s="641" t="str">
        <f>'Annex CPP'!G13</f>
        <v>y=ax2-bx+c</v>
      </c>
      <c r="R16" s="641" t="str">
        <f>Q16</f>
        <v>y=ax2-bx+c</v>
      </c>
      <c r="S16" s="641" t="str">
        <f>'Annex CPP'!G14</f>
        <v>y=ax2-bx+c</v>
      </c>
      <c r="T16" s="641" t="str">
        <f>S16</f>
        <v>y=ax2-bx+c</v>
      </c>
      <c r="U16" s="641" t="str">
        <f>'Annex CPP'!G15</f>
        <v>y=ax2-bx+c</v>
      </c>
      <c r="V16" s="641" t="str">
        <f>U16</f>
        <v>y=ax2-bx+c</v>
      </c>
      <c r="W16" s="641">
        <f>'Annex CPP'!G16</f>
        <v>0</v>
      </c>
      <c r="X16" s="641">
        <f>W16</f>
        <v>0</v>
      </c>
    </row>
    <row r="17" spans="1:24" ht="28.8" x14ac:dyDescent="0.3">
      <c r="A17" s="50">
        <v>12</v>
      </c>
      <c r="B17" s="54" t="s">
        <v>689</v>
      </c>
      <c r="C17" s="615" t="s">
        <v>1661</v>
      </c>
      <c r="D17" s="50"/>
      <c r="E17" s="642">
        <f>'Annex CPP'!$I$7</f>
        <v>0</v>
      </c>
      <c r="F17" s="642">
        <f>E17</f>
        <v>0</v>
      </c>
      <c r="G17" s="642">
        <f>'Annex CPP'!I8</f>
        <v>0</v>
      </c>
      <c r="H17" s="642">
        <f>G17</f>
        <v>0</v>
      </c>
      <c r="I17" s="642">
        <f>'Annex CPP'!I9</f>
        <v>0</v>
      </c>
      <c r="J17" s="641">
        <f>I17</f>
        <v>0</v>
      </c>
      <c r="K17" s="55">
        <f>'Annex CPP'!I10</f>
        <v>0</v>
      </c>
      <c r="L17" s="641">
        <f>K17</f>
        <v>0</v>
      </c>
      <c r="M17" s="55">
        <f>'Annex CPP'!I11</f>
        <v>0</v>
      </c>
      <c r="N17" s="641">
        <f>M17</f>
        <v>0</v>
      </c>
      <c r="O17" s="55">
        <f>'Annex CPP'!I12</f>
        <v>0</v>
      </c>
      <c r="P17" s="55">
        <f>O17</f>
        <v>0</v>
      </c>
      <c r="Q17" s="55">
        <f>'Annex CPP'!I13</f>
        <v>0</v>
      </c>
      <c r="R17" s="55">
        <f>Q17</f>
        <v>0</v>
      </c>
      <c r="S17" s="55">
        <f>'Annex CPP'!I14</f>
        <v>0</v>
      </c>
      <c r="T17" s="55">
        <f>S17</f>
        <v>0</v>
      </c>
      <c r="U17" s="55">
        <f>'Annex CPP'!I15</f>
        <v>0</v>
      </c>
      <c r="V17" s="55">
        <f>U17</f>
        <v>0</v>
      </c>
      <c r="W17" s="55">
        <f>'Annex CPP'!I16</f>
        <v>0</v>
      </c>
      <c r="X17" s="55">
        <f>W17</f>
        <v>0</v>
      </c>
    </row>
    <row r="18" spans="1:24" ht="28.8" x14ac:dyDescent="0.3">
      <c r="A18" s="50">
        <v>13</v>
      </c>
      <c r="B18" s="54" t="s">
        <v>690</v>
      </c>
      <c r="C18" s="615" t="s">
        <v>1662</v>
      </c>
      <c r="D18" s="50"/>
      <c r="E18" s="642">
        <f>'Annex CPP'!$J$7</f>
        <v>0</v>
      </c>
      <c r="F18" s="642">
        <f>E18</f>
        <v>0</v>
      </c>
      <c r="G18" s="642">
        <f>'Annex CPP'!J8</f>
        <v>0</v>
      </c>
      <c r="H18" s="642">
        <f>G18</f>
        <v>0</v>
      </c>
      <c r="I18" s="642">
        <f>'Annex CPP'!J9</f>
        <v>0</v>
      </c>
      <c r="J18" s="641">
        <f>I18</f>
        <v>0</v>
      </c>
      <c r="K18" s="55">
        <f>'Annex CPP'!J10</f>
        <v>0</v>
      </c>
      <c r="L18" s="641">
        <f>K18</f>
        <v>0</v>
      </c>
      <c r="M18" s="55">
        <f>'Annex CPP'!J11</f>
        <v>0</v>
      </c>
      <c r="N18" s="641">
        <f>M18</f>
        <v>0</v>
      </c>
      <c r="O18" s="55">
        <f>'Annex CPP'!J12</f>
        <v>0</v>
      </c>
      <c r="P18" s="55">
        <f>O18</f>
        <v>0</v>
      </c>
      <c r="Q18" s="55">
        <f>'Annex CPP'!J13</f>
        <v>0</v>
      </c>
      <c r="R18" s="55">
        <f>Q18</f>
        <v>0</v>
      </c>
      <c r="S18" s="55">
        <f>'Annex CPP'!J14</f>
        <v>0</v>
      </c>
      <c r="T18" s="55">
        <f>S18</f>
        <v>0</v>
      </c>
      <c r="U18" s="55">
        <f>'Annex CPP'!J15</f>
        <v>0</v>
      </c>
      <c r="V18" s="55">
        <f>U18</f>
        <v>0</v>
      </c>
      <c r="W18" s="55">
        <f>'Annex CPP'!J16</f>
        <v>0</v>
      </c>
      <c r="X18" s="55">
        <f>W18</f>
        <v>0</v>
      </c>
    </row>
    <row r="19" spans="1:24" ht="28.8" x14ac:dyDescent="0.3">
      <c r="A19" s="50">
        <v>14</v>
      </c>
      <c r="B19" s="54" t="s">
        <v>691</v>
      </c>
      <c r="C19" s="615" t="s">
        <v>1663</v>
      </c>
      <c r="D19" s="50"/>
      <c r="E19" s="642">
        <f>'Annex CPP'!$K$7</f>
        <v>0</v>
      </c>
      <c r="F19" s="642">
        <f>E19</f>
        <v>0</v>
      </c>
      <c r="G19" s="642">
        <f>'Annex CPP'!K8</f>
        <v>0</v>
      </c>
      <c r="H19" s="642">
        <f>G19</f>
        <v>0</v>
      </c>
      <c r="I19" s="642">
        <f>'Annex CPP'!K9</f>
        <v>0</v>
      </c>
      <c r="J19" s="641">
        <f>I19</f>
        <v>0</v>
      </c>
      <c r="K19" s="55">
        <f>'Annex CPP'!K10</f>
        <v>0</v>
      </c>
      <c r="L19" s="641">
        <f>K19</f>
        <v>0</v>
      </c>
      <c r="M19" s="55">
        <f>'Annex CPP'!K11</f>
        <v>0</v>
      </c>
      <c r="N19" s="641">
        <f>M19</f>
        <v>0</v>
      </c>
      <c r="O19" s="55">
        <f>'Annex CPP'!K12</f>
        <v>0</v>
      </c>
      <c r="P19" s="55">
        <f>O19</f>
        <v>0</v>
      </c>
      <c r="Q19" s="55">
        <f>'Annex CPP'!K13</f>
        <v>0</v>
      </c>
      <c r="R19" s="55">
        <f>Q19</f>
        <v>0</v>
      </c>
      <c r="S19" s="55">
        <f>'Annex CPP'!K14</f>
        <v>0</v>
      </c>
      <c r="T19" s="55">
        <f>S19</f>
        <v>0</v>
      </c>
      <c r="U19" s="55">
        <f>'Annex CPP'!K15</f>
        <v>0</v>
      </c>
      <c r="V19" s="55">
        <f>U19</f>
        <v>0</v>
      </c>
      <c r="W19" s="55">
        <f>'Annex CPP'!K16</f>
        <v>0</v>
      </c>
      <c r="X19" s="55">
        <f>W19</f>
        <v>0</v>
      </c>
    </row>
    <row r="20" spans="1:24" ht="28.8" x14ac:dyDescent="0.3">
      <c r="A20" s="50">
        <v>15</v>
      </c>
      <c r="B20" s="54" t="s">
        <v>886</v>
      </c>
      <c r="C20" s="50" t="s">
        <v>1664</v>
      </c>
      <c r="D20" s="50" t="s">
        <v>680</v>
      </c>
      <c r="E20" s="79">
        <f t="shared" ref="E20:X20" si="4">E17*E12^2-E18*E12+E19</f>
        <v>0</v>
      </c>
      <c r="F20" s="79">
        <f t="shared" si="4"/>
        <v>0</v>
      </c>
      <c r="G20" s="79">
        <f t="shared" si="4"/>
        <v>0</v>
      </c>
      <c r="H20" s="79">
        <f t="shared" si="4"/>
        <v>0</v>
      </c>
      <c r="I20" s="79">
        <f t="shared" si="4"/>
        <v>0</v>
      </c>
      <c r="J20" s="79">
        <f t="shared" si="4"/>
        <v>0</v>
      </c>
      <c r="K20" s="79">
        <f t="shared" si="4"/>
        <v>0</v>
      </c>
      <c r="L20" s="79">
        <f t="shared" si="4"/>
        <v>0</v>
      </c>
      <c r="M20" s="79">
        <f t="shared" si="4"/>
        <v>0</v>
      </c>
      <c r="N20" s="79">
        <f t="shared" si="4"/>
        <v>0</v>
      </c>
      <c r="O20" s="79">
        <f t="shared" si="4"/>
        <v>0</v>
      </c>
      <c r="P20" s="79">
        <f t="shared" si="4"/>
        <v>0</v>
      </c>
      <c r="Q20" s="79">
        <f t="shared" si="4"/>
        <v>0</v>
      </c>
      <c r="R20" s="79">
        <f t="shared" si="4"/>
        <v>0</v>
      </c>
      <c r="S20" s="79">
        <f t="shared" si="4"/>
        <v>0</v>
      </c>
      <c r="T20" s="79">
        <f t="shared" si="4"/>
        <v>0</v>
      </c>
      <c r="U20" s="79">
        <f t="shared" si="4"/>
        <v>0</v>
      </c>
      <c r="V20" s="79">
        <f t="shared" si="4"/>
        <v>0</v>
      </c>
      <c r="W20" s="79">
        <f t="shared" si="4"/>
        <v>0</v>
      </c>
      <c r="X20" s="79">
        <f t="shared" si="4"/>
        <v>0</v>
      </c>
    </row>
    <row r="21" spans="1:24" ht="46.95" customHeight="1" x14ac:dyDescent="0.3">
      <c r="A21" s="50">
        <v>16</v>
      </c>
      <c r="B21" s="54" t="s">
        <v>890</v>
      </c>
      <c r="C21" s="50" t="s">
        <v>1665</v>
      </c>
      <c r="D21" s="50" t="s">
        <v>680</v>
      </c>
      <c r="E21" s="79">
        <f t="shared" ref="E21:X21" si="5">E20*(1+E10/100)</f>
        <v>0</v>
      </c>
      <c r="F21" s="79">
        <f t="shared" si="5"/>
        <v>0</v>
      </c>
      <c r="G21" s="79">
        <f t="shared" si="5"/>
        <v>0</v>
      </c>
      <c r="H21" s="79">
        <f t="shared" si="5"/>
        <v>0</v>
      </c>
      <c r="I21" s="79">
        <f t="shared" si="5"/>
        <v>0</v>
      </c>
      <c r="J21" s="79">
        <f t="shared" si="5"/>
        <v>0</v>
      </c>
      <c r="K21" s="79">
        <f t="shared" si="5"/>
        <v>0</v>
      </c>
      <c r="L21" s="79">
        <f t="shared" si="5"/>
        <v>0</v>
      </c>
      <c r="M21" s="79">
        <f t="shared" si="5"/>
        <v>0</v>
      </c>
      <c r="N21" s="79">
        <f t="shared" si="5"/>
        <v>0</v>
      </c>
      <c r="O21" s="79">
        <f t="shared" si="5"/>
        <v>0</v>
      </c>
      <c r="P21" s="79">
        <f t="shared" si="5"/>
        <v>0</v>
      </c>
      <c r="Q21" s="79">
        <f t="shared" si="5"/>
        <v>0</v>
      </c>
      <c r="R21" s="79">
        <f t="shared" si="5"/>
        <v>0</v>
      </c>
      <c r="S21" s="79">
        <f t="shared" si="5"/>
        <v>0</v>
      </c>
      <c r="T21" s="79">
        <f t="shared" si="5"/>
        <v>0</v>
      </c>
      <c r="U21" s="79">
        <f t="shared" si="5"/>
        <v>0</v>
      </c>
      <c r="V21" s="79">
        <f t="shared" si="5"/>
        <v>0</v>
      </c>
      <c r="W21" s="79">
        <f t="shared" si="5"/>
        <v>0</v>
      </c>
      <c r="X21" s="79">
        <f t="shared" si="5"/>
        <v>0</v>
      </c>
    </row>
    <row r="22" spans="1:24" ht="46.95" customHeight="1" x14ac:dyDescent="0.3">
      <c r="A22" s="50">
        <v>17</v>
      </c>
      <c r="B22" s="54" t="s">
        <v>891</v>
      </c>
      <c r="C22" s="50" t="s">
        <v>1666</v>
      </c>
      <c r="D22" s="50" t="s">
        <v>680</v>
      </c>
      <c r="E22" s="79">
        <f t="shared" ref="E22:X22" si="6">IFERROR((E21*E13+E8*E15)/E14,0)</f>
        <v>0</v>
      </c>
      <c r="F22" s="79">
        <f t="shared" si="6"/>
        <v>0</v>
      </c>
      <c r="G22" s="79">
        <f t="shared" si="6"/>
        <v>0</v>
      </c>
      <c r="H22" s="79">
        <f t="shared" si="6"/>
        <v>0</v>
      </c>
      <c r="I22" s="79">
        <f t="shared" si="6"/>
        <v>0</v>
      </c>
      <c r="J22" s="79">
        <f t="shared" si="6"/>
        <v>0</v>
      </c>
      <c r="K22" s="79">
        <f t="shared" si="6"/>
        <v>0</v>
      </c>
      <c r="L22" s="79">
        <f t="shared" si="6"/>
        <v>0</v>
      </c>
      <c r="M22" s="79">
        <f t="shared" si="6"/>
        <v>0</v>
      </c>
      <c r="N22" s="79">
        <f t="shared" si="6"/>
        <v>0</v>
      </c>
      <c r="O22" s="79">
        <f t="shared" si="6"/>
        <v>0</v>
      </c>
      <c r="P22" s="79">
        <f t="shared" si="6"/>
        <v>0</v>
      </c>
      <c r="Q22" s="79">
        <f t="shared" si="6"/>
        <v>0</v>
      </c>
      <c r="R22" s="79">
        <f t="shared" si="6"/>
        <v>0</v>
      </c>
      <c r="S22" s="79">
        <f t="shared" si="6"/>
        <v>0</v>
      </c>
      <c r="T22" s="79">
        <f t="shared" si="6"/>
        <v>0</v>
      </c>
      <c r="U22" s="79">
        <f t="shared" si="6"/>
        <v>0</v>
      </c>
      <c r="V22" s="79">
        <f t="shared" si="6"/>
        <v>0</v>
      </c>
      <c r="W22" s="79">
        <f t="shared" si="6"/>
        <v>0</v>
      </c>
      <c r="X22" s="79">
        <f t="shared" si="6"/>
        <v>0</v>
      </c>
    </row>
    <row r="23" spans="1:24" ht="27.6" x14ac:dyDescent="0.3">
      <c r="A23" s="50">
        <v>18</v>
      </c>
      <c r="B23" s="24" t="s">
        <v>887</v>
      </c>
      <c r="C23" s="24" t="s">
        <v>1667</v>
      </c>
      <c r="D23" s="50" t="s">
        <v>680</v>
      </c>
      <c r="E23" s="643"/>
      <c r="F23" s="55">
        <f>F22-E22</f>
        <v>0</v>
      </c>
      <c r="G23" s="55"/>
      <c r="H23" s="55">
        <f>H22-G22</f>
        <v>0</v>
      </c>
      <c r="I23" s="55"/>
      <c r="J23" s="55">
        <f>J22-I22</f>
        <v>0</v>
      </c>
      <c r="K23" s="55"/>
      <c r="L23" s="55">
        <f>L22-K22</f>
        <v>0</v>
      </c>
      <c r="M23" s="55"/>
      <c r="N23" s="55">
        <f>N22-M22</f>
        <v>0</v>
      </c>
      <c r="O23" s="55"/>
      <c r="P23" s="55">
        <f>P22-O22</f>
        <v>0</v>
      </c>
      <c r="Q23" s="55"/>
      <c r="R23" s="55">
        <f>R22-Q22</f>
        <v>0</v>
      </c>
      <c r="S23" s="55"/>
      <c r="T23" s="55">
        <f>T22-S22</f>
        <v>0</v>
      </c>
      <c r="U23" s="55"/>
      <c r="V23" s="55">
        <f>V22-U22</f>
        <v>0</v>
      </c>
      <c r="W23" s="55"/>
      <c r="X23" s="55">
        <f>X22-W22</f>
        <v>0</v>
      </c>
    </row>
    <row r="24" spans="1:24" ht="28.8" x14ac:dyDescent="0.3">
      <c r="A24" s="50">
        <v>19</v>
      </c>
      <c r="B24" s="54" t="s">
        <v>1377</v>
      </c>
      <c r="C24" s="24" t="s">
        <v>1668</v>
      </c>
      <c r="D24" s="50" t="s">
        <v>7</v>
      </c>
      <c r="E24" s="643"/>
      <c r="F24" s="55">
        <f>F23*F7/10</f>
        <v>0</v>
      </c>
      <c r="G24" s="55"/>
      <c r="H24" s="55">
        <f>H23*H7/10</f>
        <v>0</v>
      </c>
      <c r="I24" s="55"/>
      <c r="J24" s="55">
        <f>J23*J7/10</f>
        <v>0</v>
      </c>
      <c r="K24" s="55"/>
      <c r="L24" s="55">
        <f>L23*L7/10</f>
        <v>0</v>
      </c>
      <c r="M24" s="55"/>
      <c r="N24" s="55">
        <f>N23*N7/10</f>
        <v>0</v>
      </c>
      <c r="O24" s="55"/>
      <c r="P24" s="55">
        <f>P23*P7/10</f>
        <v>0</v>
      </c>
      <c r="Q24" s="55"/>
      <c r="R24" s="55">
        <f>R23*R7/10</f>
        <v>0</v>
      </c>
      <c r="S24" s="55"/>
      <c r="T24" s="55">
        <f>T23*T7/10</f>
        <v>0</v>
      </c>
      <c r="U24" s="55"/>
      <c r="V24" s="55">
        <f>V23*V7/10</f>
        <v>0</v>
      </c>
      <c r="W24" s="55"/>
      <c r="X24" s="55">
        <f>X23*X7/10</f>
        <v>0</v>
      </c>
    </row>
    <row r="25" spans="1:24" s="93" customFormat="1" ht="44.4" customHeight="1" x14ac:dyDescent="0.3">
      <c r="A25" s="47">
        <v>20</v>
      </c>
      <c r="B25" s="113" t="s">
        <v>893</v>
      </c>
      <c r="C25" s="192" t="s">
        <v>1669</v>
      </c>
      <c r="D25" s="50" t="s">
        <v>7</v>
      </c>
      <c r="E25" s="1255">
        <f>IF(AND(E3="Yes", F3="Yes"), IF((F24+H24+J24+L24+N24+P24+R24+T24+V24+X24)&lt;0,0,(F24+H24+J24+L24+N24+P24+R24+T24+V24+X24)), 0)</f>
        <v>0</v>
      </c>
      <c r="F25" s="1256"/>
      <c r="G25" s="1256"/>
      <c r="H25" s="1256"/>
      <c r="I25" s="1256"/>
      <c r="J25" s="1256"/>
      <c r="K25" s="1256"/>
      <c r="L25" s="1256"/>
      <c r="M25" s="1256"/>
      <c r="N25" s="1256"/>
      <c r="O25" s="1256"/>
      <c r="P25" s="1256"/>
      <c r="Q25" s="1256"/>
      <c r="R25" s="1256"/>
      <c r="S25" s="1256"/>
      <c r="T25" s="1256"/>
      <c r="U25" s="1256"/>
      <c r="V25" s="1256"/>
      <c r="W25" s="1256"/>
      <c r="X25" s="1257"/>
    </row>
  </sheetData>
  <sheetProtection algorithmName="SHA-512" hashValue="7eM3tvtw7FBqzMPdA717k4e7lufxNT3VY5G6VKXICGYUZCxPgg0deKNFwaP96bD3ZKm3qRdskJje3mcub5QZrQ==" saltValue="1Q4Qy1MIIHLmwXB89LqfzQ==" spinCount="100000" sheet="1"/>
  <customSheetViews>
    <customSheetView guid="{808D63CE-AAC2-4BB4-99F0-D9F2ED9063AB}" scale="83">
      <selection activeCell="I32" sqref="I32"/>
      <pageMargins left="0.7" right="0.7" top="0.75" bottom="0.75" header="0.3" footer="0.3"/>
      <pageSetup orientation="portrait" verticalDpi="4294967295" r:id="rId1"/>
    </customSheetView>
  </customSheetViews>
  <mergeCells count="19">
    <mergeCell ref="A1:X1"/>
    <mergeCell ref="G2:X2"/>
    <mergeCell ref="S4:T4"/>
    <mergeCell ref="U4:V4"/>
    <mergeCell ref="W4:X4"/>
    <mergeCell ref="A4:A5"/>
    <mergeCell ref="B4:B5"/>
    <mergeCell ref="C4:C5"/>
    <mergeCell ref="D4:D5"/>
    <mergeCell ref="E25:X25"/>
    <mergeCell ref="A2:F2"/>
    <mergeCell ref="E4:F4"/>
    <mergeCell ref="G4:H4"/>
    <mergeCell ref="I4:J4"/>
    <mergeCell ref="K4:L4"/>
    <mergeCell ref="M4:N4"/>
    <mergeCell ref="O4:P4"/>
    <mergeCell ref="Q4:R4"/>
    <mergeCell ref="A3:C3"/>
  </mergeCells>
  <pageMargins left="0.7" right="0.7" top="0.75" bottom="0.75" header="0.3" footer="0.3"/>
  <pageSetup scale="43" orientation="landscape" verticalDpi="4294967295"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90"/>
  <sheetViews>
    <sheetView zoomScaleNormal="100" zoomScaleSheetLayoutView="85" workbookViewId="0">
      <selection activeCell="A5" sqref="A5:F5"/>
    </sheetView>
  </sheetViews>
  <sheetFormatPr defaultColWidth="8.88671875" defaultRowHeight="13.8" x14ac:dyDescent="0.25"/>
  <cols>
    <col min="1" max="1" width="8.88671875" style="1"/>
    <col min="2" max="2" width="44.44140625" style="1" customWidth="1"/>
    <col min="3" max="3" width="36.109375" style="1" bestFit="1" customWidth="1"/>
    <col min="4" max="4" width="20.6640625" style="1" customWidth="1"/>
    <col min="5" max="5" width="14.109375" style="1" customWidth="1"/>
    <col min="6" max="6" width="14.88671875" style="1" customWidth="1"/>
    <col min="7" max="16384" width="8.88671875" style="1"/>
  </cols>
  <sheetData>
    <row r="1" spans="1:8" ht="22.8" x14ac:dyDescent="0.25">
      <c r="A1" s="1276" t="s">
        <v>494</v>
      </c>
      <c r="B1" s="1277"/>
      <c r="C1" s="1277"/>
      <c r="D1" s="1277"/>
      <c r="E1" s="1277"/>
      <c r="F1" s="1277"/>
    </row>
    <row r="2" spans="1:8" x14ac:dyDescent="0.25">
      <c r="A2" s="1269" t="s">
        <v>193</v>
      </c>
      <c r="B2" s="1269"/>
      <c r="C2" s="1269" t="str">
        <f>'Form Sa1'!C3:J3</f>
        <v xml:space="preserve">  </v>
      </c>
      <c r="D2" s="1269"/>
      <c r="E2" s="1269"/>
      <c r="F2" s="1269"/>
    </row>
    <row r="3" spans="1:8" ht="15" x14ac:dyDescent="0.25">
      <c r="A3" s="1261" t="s">
        <v>1038</v>
      </c>
      <c r="B3" s="1261"/>
      <c r="C3" s="1261"/>
      <c r="D3" s="185" t="s">
        <v>635</v>
      </c>
      <c r="E3" s="185" t="str">
        <f>'Form Sa1'!H1091</f>
        <v>Yes</v>
      </c>
      <c r="F3" s="185" t="str">
        <f>'Form Sa1'!I1091</f>
        <v>Yes</v>
      </c>
    </row>
    <row r="4" spans="1:8" ht="55.2" x14ac:dyDescent="0.25">
      <c r="A4" s="42" t="s">
        <v>437</v>
      </c>
      <c r="B4" s="43" t="s">
        <v>421</v>
      </c>
      <c r="C4" s="43" t="s">
        <v>322</v>
      </c>
      <c r="D4" s="43" t="s">
        <v>301</v>
      </c>
      <c r="E4" s="25" t="str">
        <f>'Form Sa1'!G6</f>
        <v>Baseline/ Previous Year (FY )  
FY: 2021-22</v>
      </c>
      <c r="F4" s="25" t="str">
        <f>'Form Sa1'!I6</f>
        <v>Current/ Assessment/ Target Year
FY: 2022-23</v>
      </c>
      <c r="G4" s="135"/>
      <c r="H4" s="135"/>
    </row>
    <row r="5" spans="1:8" x14ac:dyDescent="0.25">
      <c r="A5" s="1270" t="s">
        <v>895</v>
      </c>
      <c r="B5" s="1271"/>
      <c r="C5" s="1271"/>
      <c r="D5" s="1271"/>
      <c r="E5" s="1271"/>
      <c r="F5" s="1272"/>
      <c r="G5" s="135"/>
      <c r="H5" s="135"/>
    </row>
    <row r="6" spans="1:8" x14ac:dyDescent="0.25">
      <c r="A6" s="136" t="s">
        <v>188</v>
      </c>
      <c r="B6" s="1267" t="s">
        <v>234</v>
      </c>
      <c r="C6" s="1268"/>
      <c r="D6" s="1268"/>
      <c r="E6" s="1268"/>
      <c r="F6" s="1268"/>
      <c r="G6" s="135"/>
      <c r="H6" s="135"/>
    </row>
    <row r="7" spans="1:8" s="620" customFormat="1" x14ac:dyDescent="0.25">
      <c r="A7" s="4" t="s">
        <v>1359</v>
      </c>
      <c r="B7" s="29" t="str">
        <f>'Form Sa1'!B11</f>
        <v>Total Hydrate Alumina Production</v>
      </c>
      <c r="C7" s="647" t="s">
        <v>1785</v>
      </c>
      <c r="D7" s="29" t="s">
        <v>53</v>
      </c>
      <c r="E7" s="618">
        <f>'Baseline Parameter'!E7</f>
        <v>0</v>
      </c>
      <c r="F7" s="4">
        <f>'Baseline Parameter'!F7</f>
        <v>0</v>
      </c>
      <c r="G7" s="619"/>
      <c r="H7" s="619"/>
    </row>
    <row r="8" spans="1:8" x14ac:dyDescent="0.25">
      <c r="A8" s="4" t="s">
        <v>1360</v>
      </c>
      <c r="B8" s="32" t="str">
        <f>'Form Sa1'!B12</f>
        <v>Total Calcined Alumina  Production</v>
      </c>
      <c r="C8" s="647" t="s">
        <v>1786</v>
      </c>
      <c r="D8" s="32" t="s">
        <v>53</v>
      </c>
      <c r="E8" s="124">
        <f>'Baseline Parameter'!E8</f>
        <v>0</v>
      </c>
      <c r="F8" s="124">
        <f>'Baseline Parameter'!F8</f>
        <v>0</v>
      </c>
      <c r="G8" s="135"/>
      <c r="H8" s="135"/>
    </row>
    <row r="9" spans="1:8" x14ac:dyDescent="0.25">
      <c r="A9" s="4" t="s">
        <v>1361</v>
      </c>
      <c r="B9" s="32" t="s">
        <v>1334</v>
      </c>
      <c r="C9" s="647" t="s">
        <v>1787</v>
      </c>
      <c r="D9" s="32" t="s">
        <v>53</v>
      </c>
      <c r="E9" s="124">
        <f>'Baseline Parameter'!E9</f>
        <v>0</v>
      </c>
      <c r="F9" s="124">
        <f>'Baseline Parameter'!F9</f>
        <v>0</v>
      </c>
      <c r="G9" s="135"/>
      <c r="H9" s="135"/>
    </row>
    <row r="10" spans="1:8" x14ac:dyDescent="0.25">
      <c r="A10" s="4" t="s">
        <v>1362</v>
      </c>
      <c r="B10" s="32" t="s">
        <v>1335</v>
      </c>
      <c r="C10" s="647" t="s">
        <v>1788</v>
      </c>
      <c r="D10" s="32" t="s">
        <v>53</v>
      </c>
      <c r="E10" s="124">
        <f>'Baseline Parameter'!E10</f>
        <v>0</v>
      </c>
      <c r="F10" s="124">
        <f>'Baseline Parameter'!F10</f>
        <v>0</v>
      </c>
      <c r="G10" s="135"/>
      <c r="H10" s="135"/>
    </row>
    <row r="11" spans="1:8" x14ac:dyDescent="0.25">
      <c r="A11" s="4" t="s">
        <v>1363</v>
      </c>
      <c r="B11" s="32" t="s">
        <v>1336</v>
      </c>
      <c r="C11" s="647" t="s">
        <v>1789</v>
      </c>
      <c r="D11" s="32" t="s">
        <v>53</v>
      </c>
      <c r="E11" s="124">
        <f>'Baseline Parameter'!E11</f>
        <v>0</v>
      </c>
      <c r="F11" s="124">
        <f>'Baseline Parameter'!F11</f>
        <v>0</v>
      </c>
      <c r="G11" s="135"/>
      <c r="H11" s="135"/>
    </row>
    <row r="12" spans="1:8" x14ac:dyDescent="0.25">
      <c r="A12" s="4" t="s">
        <v>1364</v>
      </c>
      <c r="B12" s="32" t="s">
        <v>1337</v>
      </c>
      <c r="C12" s="647" t="s">
        <v>1790</v>
      </c>
      <c r="D12" s="32" t="s">
        <v>53</v>
      </c>
      <c r="E12" s="124">
        <f>'Baseline Parameter'!E12</f>
        <v>0</v>
      </c>
      <c r="F12" s="124">
        <f>'Baseline Parameter'!F12</f>
        <v>0</v>
      </c>
      <c r="G12" s="135"/>
      <c r="H12" s="135"/>
    </row>
    <row r="13" spans="1:8" x14ac:dyDescent="0.25">
      <c r="A13" s="4" t="s">
        <v>1365</v>
      </c>
      <c r="B13" s="32" t="s">
        <v>1338</v>
      </c>
      <c r="C13" s="647" t="s">
        <v>1791</v>
      </c>
      <c r="D13" s="32" t="s">
        <v>53</v>
      </c>
      <c r="E13" s="124">
        <f>'Baseline Parameter'!E13</f>
        <v>0</v>
      </c>
      <c r="F13" s="124">
        <f>'Baseline Parameter'!F13</f>
        <v>0</v>
      </c>
      <c r="G13" s="135"/>
      <c r="H13" s="135"/>
    </row>
    <row r="14" spans="1:8" x14ac:dyDescent="0.25">
      <c r="A14" s="4" t="s">
        <v>1366</v>
      </c>
      <c r="B14" s="32" t="s">
        <v>1339</v>
      </c>
      <c r="C14" s="647" t="s">
        <v>1792</v>
      </c>
      <c r="D14" s="32" t="s">
        <v>53</v>
      </c>
      <c r="E14" s="124">
        <f>'Baseline Parameter'!E14</f>
        <v>0</v>
      </c>
      <c r="F14" s="124">
        <f>'Baseline Parameter'!F14</f>
        <v>0</v>
      </c>
      <c r="G14" s="135"/>
      <c r="H14" s="135"/>
    </row>
    <row r="15" spans="1:8" x14ac:dyDescent="0.25">
      <c r="A15" s="4" t="s">
        <v>1367</v>
      </c>
      <c r="B15" s="32" t="s">
        <v>380</v>
      </c>
      <c r="C15" s="647" t="s">
        <v>1793</v>
      </c>
      <c r="D15" s="32" t="s">
        <v>53</v>
      </c>
      <c r="E15" s="124">
        <f>'Baseline Parameter'!E15</f>
        <v>0</v>
      </c>
      <c r="F15" s="124">
        <f>'Baseline Parameter'!F15</f>
        <v>0</v>
      </c>
      <c r="G15" s="135"/>
      <c r="H15" s="135"/>
    </row>
    <row r="16" spans="1:8" x14ac:dyDescent="0.25">
      <c r="A16" s="4" t="s">
        <v>1368</v>
      </c>
      <c r="B16" s="32" t="s">
        <v>381</v>
      </c>
      <c r="C16" s="647" t="s">
        <v>1794</v>
      </c>
      <c r="D16" s="32" t="s">
        <v>53</v>
      </c>
      <c r="E16" s="124">
        <f>'Baseline Parameter'!E16</f>
        <v>0</v>
      </c>
      <c r="F16" s="124">
        <f>'Baseline Parameter'!F16</f>
        <v>0</v>
      </c>
      <c r="G16" s="135"/>
      <c r="H16" s="135"/>
    </row>
    <row r="17" spans="1:8" x14ac:dyDescent="0.25">
      <c r="A17" s="4" t="s">
        <v>1369</v>
      </c>
      <c r="B17" s="32" t="s">
        <v>382</v>
      </c>
      <c r="C17" s="647" t="s">
        <v>1795</v>
      </c>
      <c r="D17" s="32" t="s">
        <v>53</v>
      </c>
      <c r="E17" s="124">
        <f>'Baseline Parameter'!E17</f>
        <v>0</v>
      </c>
      <c r="F17" s="124">
        <f>'Baseline Parameter'!F17</f>
        <v>0</v>
      </c>
      <c r="G17" s="135"/>
      <c r="H17" s="135"/>
    </row>
    <row r="18" spans="1:8" x14ac:dyDescent="0.25">
      <c r="A18" s="4" t="s">
        <v>1370</v>
      </c>
      <c r="B18" s="32" t="s">
        <v>825</v>
      </c>
      <c r="C18" s="647" t="s">
        <v>1796</v>
      </c>
      <c r="D18" s="32" t="s">
        <v>53</v>
      </c>
      <c r="E18" s="124">
        <f>'Baseline Parameter'!E18</f>
        <v>0</v>
      </c>
      <c r="F18" s="124">
        <f>'Baseline Parameter'!F18</f>
        <v>0</v>
      </c>
      <c r="G18" s="135"/>
      <c r="H18" s="135"/>
    </row>
    <row r="19" spans="1:8" s="138" customFormat="1" x14ac:dyDescent="0.25">
      <c r="A19" s="136" t="s">
        <v>146</v>
      </c>
      <c r="B19" s="123" t="s">
        <v>897</v>
      </c>
      <c r="C19" s="34"/>
      <c r="D19" s="34"/>
      <c r="E19" s="34"/>
      <c r="F19" s="34"/>
      <c r="G19" s="137"/>
      <c r="H19" s="137"/>
    </row>
    <row r="20" spans="1:8" s="617" customFormat="1" x14ac:dyDescent="0.25">
      <c r="A20" s="124" t="s">
        <v>144</v>
      </c>
      <c r="B20" s="122" t="s">
        <v>911</v>
      </c>
      <c r="C20" s="32" t="s">
        <v>1797</v>
      </c>
      <c r="D20" s="32" t="s">
        <v>1299</v>
      </c>
      <c r="E20" s="128">
        <f>'Baseline Parameter'!E42</f>
        <v>0</v>
      </c>
      <c r="F20" s="128">
        <f>'Baseline Parameter'!F42</f>
        <v>0</v>
      </c>
      <c r="G20" s="616"/>
      <c r="H20" s="616"/>
    </row>
    <row r="21" spans="1:8" s="620" customFormat="1" x14ac:dyDescent="0.25">
      <c r="A21" s="4" t="s">
        <v>137</v>
      </c>
      <c r="B21" s="29" t="s">
        <v>912</v>
      </c>
      <c r="C21" s="29" t="s">
        <v>1798</v>
      </c>
      <c r="D21" s="32" t="s">
        <v>1299</v>
      </c>
      <c r="E21" s="621">
        <f>'Baseline Parameter'!E43</f>
        <v>0</v>
      </c>
      <c r="F21" s="621">
        <f>'Baseline Parameter'!F43</f>
        <v>0</v>
      </c>
      <c r="G21" s="619"/>
      <c r="H21" s="619"/>
    </row>
    <row r="22" spans="1:8" s="620" customFormat="1" x14ac:dyDescent="0.25">
      <c r="A22" s="4" t="s">
        <v>116</v>
      </c>
      <c r="B22" s="29" t="s">
        <v>1346</v>
      </c>
      <c r="C22" s="29" t="s">
        <v>1799</v>
      </c>
      <c r="D22" s="32" t="s">
        <v>1299</v>
      </c>
      <c r="E22" s="621">
        <f>'Baseline Parameter'!E44</f>
        <v>0</v>
      </c>
      <c r="F22" s="621">
        <f>'Baseline Parameter'!F44</f>
        <v>0</v>
      </c>
      <c r="G22" s="619"/>
      <c r="H22" s="619"/>
    </row>
    <row r="23" spans="1:8" s="620" customFormat="1" x14ac:dyDescent="0.25">
      <c r="A23" s="4" t="s">
        <v>114</v>
      </c>
      <c r="B23" s="29" t="s">
        <v>1347</v>
      </c>
      <c r="C23" s="29" t="s">
        <v>1800</v>
      </c>
      <c r="D23" s="32" t="s">
        <v>1299</v>
      </c>
      <c r="E23" s="621">
        <f>'Baseline Parameter'!E45</f>
        <v>0</v>
      </c>
      <c r="F23" s="621">
        <f>'Baseline Parameter'!F45</f>
        <v>0</v>
      </c>
      <c r="G23" s="619"/>
      <c r="H23" s="619"/>
    </row>
    <row r="24" spans="1:8" s="620" customFormat="1" x14ac:dyDescent="0.25">
      <c r="A24" s="4" t="s">
        <v>112</v>
      </c>
      <c r="B24" s="29" t="s">
        <v>1348</v>
      </c>
      <c r="C24" s="29" t="s">
        <v>1801</v>
      </c>
      <c r="D24" s="32" t="s">
        <v>1299</v>
      </c>
      <c r="E24" s="621">
        <f>'Baseline Parameter'!E46</f>
        <v>0</v>
      </c>
      <c r="F24" s="621">
        <f>'Baseline Parameter'!F46</f>
        <v>0</v>
      </c>
      <c r="G24" s="619"/>
      <c r="H24" s="619"/>
    </row>
    <row r="25" spans="1:8" s="620" customFormat="1" x14ac:dyDescent="0.25">
      <c r="A25" s="4" t="s">
        <v>110</v>
      </c>
      <c r="B25" s="29" t="s">
        <v>1349</v>
      </c>
      <c r="C25" s="29" t="s">
        <v>1802</v>
      </c>
      <c r="D25" s="32" t="s">
        <v>1299</v>
      </c>
      <c r="E25" s="621">
        <f>'Baseline Parameter'!E47</f>
        <v>0</v>
      </c>
      <c r="F25" s="621">
        <f>'Baseline Parameter'!F47</f>
        <v>0</v>
      </c>
      <c r="G25" s="619"/>
      <c r="H25" s="619"/>
    </row>
    <row r="26" spans="1:8" s="620" customFormat="1" ht="13.95" customHeight="1" x14ac:dyDescent="0.25">
      <c r="A26" s="4" t="s">
        <v>108</v>
      </c>
      <c r="B26" s="29" t="s">
        <v>1350</v>
      </c>
      <c r="C26" s="29" t="s">
        <v>1803</v>
      </c>
      <c r="D26" s="32" t="s">
        <v>1299</v>
      </c>
      <c r="E26" s="621">
        <f>'Baseline Parameter'!E48</f>
        <v>0</v>
      </c>
      <c r="F26" s="621">
        <f>'Baseline Parameter'!F48</f>
        <v>0</v>
      </c>
      <c r="G26" s="619"/>
      <c r="H26" s="619"/>
    </row>
    <row r="27" spans="1:8" s="620" customFormat="1" ht="14.4" customHeight="1" x14ac:dyDescent="0.25">
      <c r="A27" s="4" t="s">
        <v>1016</v>
      </c>
      <c r="B27" s="29" t="s">
        <v>1351</v>
      </c>
      <c r="C27" s="29" t="s">
        <v>1804</v>
      </c>
      <c r="D27" s="32" t="s">
        <v>1299</v>
      </c>
      <c r="E27" s="621">
        <f>'Baseline Parameter'!E49</f>
        <v>0</v>
      </c>
      <c r="F27" s="621">
        <f>'Baseline Parameter'!F49</f>
        <v>0</v>
      </c>
      <c r="G27" s="619"/>
      <c r="H27" s="619"/>
    </row>
    <row r="28" spans="1:8" x14ac:dyDescent="0.25">
      <c r="A28" s="116" t="s">
        <v>106</v>
      </c>
      <c r="B28" s="34" t="s">
        <v>396</v>
      </c>
      <c r="C28" s="34"/>
      <c r="D28" s="34"/>
      <c r="E28" s="118"/>
      <c r="F28" s="118"/>
      <c r="G28" s="135"/>
      <c r="H28" s="135"/>
    </row>
    <row r="29" spans="1:8" x14ac:dyDescent="0.25">
      <c r="A29" s="116" t="s">
        <v>104</v>
      </c>
      <c r="B29" s="32" t="s">
        <v>393</v>
      </c>
      <c r="C29" s="622" t="s">
        <v>1670</v>
      </c>
      <c r="D29" s="32" t="s">
        <v>7</v>
      </c>
      <c r="E29" s="118">
        <f>'Baseline Parameter'!E51</f>
        <v>0</v>
      </c>
      <c r="F29" s="118">
        <f>'Baseline Parameter'!F51</f>
        <v>0</v>
      </c>
      <c r="G29" s="135"/>
      <c r="H29" s="135"/>
    </row>
    <row r="30" spans="1:8" x14ac:dyDescent="0.25">
      <c r="A30" s="116" t="s">
        <v>102</v>
      </c>
      <c r="B30" s="32" t="s">
        <v>394</v>
      </c>
      <c r="C30" s="622" t="s">
        <v>1671</v>
      </c>
      <c r="D30" s="32" t="s">
        <v>7</v>
      </c>
      <c r="E30" s="118">
        <f>'Baseline Parameter'!E52</f>
        <v>0</v>
      </c>
      <c r="F30" s="118">
        <f>'Baseline Parameter'!F52</f>
        <v>0</v>
      </c>
      <c r="G30" s="135"/>
      <c r="H30" s="135"/>
    </row>
    <row r="31" spans="1:8" x14ac:dyDescent="0.25">
      <c r="A31" s="116" t="s">
        <v>100</v>
      </c>
      <c r="B31" s="32" t="s">
        <v>395</v>
      </c>
      <c r="C31" s="622" t="s">
        <v>1672</v>
      </c>
      <c r="D31" s="32" t="s">
        <v>7</v>
      </c>
      <c r="E31" s="118">
        <f>'Baseline Parameter'!E53</f>
        <v>0</v>
      </c>
      <c r="F31" s="118">
        <f>'Baseline Parameter'!F53</f>
        <v>0</v>
      </c>
      <c r="G31" s="135"/>
      <c r="H31" s="135"/>
    </row>
    <row r="32" spans="1:8" x14ac:dyDescent="0.25">
      <c r="A32" s="116" t="s">
        <v>98</v>
      </c>
      <c r="B32" s="32" t="s">
        <v>826</v>
      </c>
      <c r="C32" s="622" t="s">
        <v>1673</v>
      </c>
      <c r="D32" s="32" t="s">
        <v>7</v>
      </c>
      <c r="E32" s="118">
        <f>'Baseline Parameter'!E54</f>
        <v>0</v>
      </c>
      <c r="F32" s="118">
        <f>'Baseline Parameter'!F54</f>
        <v>0</v>
      </c>
      <c r="G32" s="135"/>
      <c r="H32" s="135"/>
    </row>
    <row r="33" spans="1:8" s="138" customFormat="1" x14ac:dyDescent="0.25">
      <c r="A33" s="119" t="s">
        <v>96</v>
      </c>
      <c r="B33" s="34" t="s">
        <v>1926</v>
      </c>
      <c r="C33" s="665"/>
      <c r="D33" s="34" t="s">
        <v>7</v>
      </c>
      <c r="E33" s="121">
        <f>SUM(E29:E32)</f>
        <v>0</v>
      </c>
      <c r="F33" s="121">
        <f>SUM(F29:F32)</f>
        <v>0</v>
      </c>
      <c r="G33" s="137"/>
      <c r="H33" s="137"/>
    </row>
    <row r="34" spans="1:8" s="138" customFormat="1" x14ac:dyDescent="0.25">
      <c r="A34" s="119" t="s">
        <v>86</v>
      </c>
      <c r="B34" s="120" t="s">
        <v>898</v>
      </c>
      <c r="C34" s="120"/>
      <c r="D34" s="120"/>
      <c r="E34" s="121"/>
      <c r="F34" s="121"/>
      <c r="G34" s="137"/>
      <c r="H34" s="137"/>
    </row>
    <row r="35" spans="1:8" x14ac:dyDescent="0.25">
      <c r="A35" s="116" t="s">
        <v>84</v>
      </c>
      <c r="B35" s="32" t="s">
        <v>1344</v>
      </c>
      <c r="C35" s="117" t="s">
        <v>1674</v>
      </c>
      <c r="D35" s="117" t="s">
        <v>290</v>
      </c>
      <c r="E35" s="235">
        <f t="shared" ref="E35:E41" si="0">IFERROR(E21/$E$20,0)</f>
        <v>0</v>
      </c>
      <c r="F35" s="235">
        <f t="shared" ref="F35:F41" si="1">IFERROR(IF(E21=0,F21/$E$20,E35),0)</f>
        <v>0</v>
      </c>
      <c r="G35" s="135"/>
      <c r="H35" s="135"/>
    </row>
    <row r="36" spans="1:8" x14ac:dyDescent="0.25">
      <c r="A36" s="116" t="s">
        <v>80</v>
      </c>
      <c r="B36" s="32" t="s">
        <v>1345</v>
      </c>
      <c r="C36" s="117" t="s">
        <v>1676</v>
      </c>
      <c r="D36" s="117" t="s">
        <v>290</v>
      </c>
      <c r="E36" s="235">
        <f t="shared" si="0"/>
        <v>0</v>
      </c>
      <c r="F36" s="235">
        <f t="shared" si="1"/>
        <v>0</v>
      </c>
      <c r="G36" s="135"/>
      <c r="H36" s="135"/>
    </row>
    <row r="37" spans="1:8" x14ac:dyDescent="0.25">
      <c r="A37" s="116" t="s">
        <v>77</v>
      </c>
      <c r="B37" s="32" t="s">
        <v>1354</v>
      </c>
      <c r="C37" s="117" t="s">
        <v>1677</v>
      </c>
      <c r="D37" s="117" t="s">
        <v>290</v>
      </c>
      <c r="E37" s="235">
        <f t="shared" si="0"/>
        <v>0</v>
      </c>
      <c r="F37" s="235">
        <f t="shared" si="1"/>
        <v>0</v>
      </c>
      <c r="G37" s="135"/>
      <c r="H37" s="135"/>
    </row>
    <row r="38" spans="1:8" x14ac:dyDescent="0.25">
      <c r="A38" s="116" t="s">
        <v>74</v>
      </c>
      <c r="B38" s="32" t="s">
        <v>1355</v>
      </c>
      <c r="C38" s="117" t="s">
        <v>1678</v>
      </c>
      <c r="D38" s="117" t="s">
        <v>290</v>
      </c>
      <c r="E38" s="235">
        <f t="shared" si="0"/>
        <v>0</v>
      </c>
      <c r="F38" s="235">
        <f t="shared" si="1"/>
        <v>0</v>
      </c>
      <c r="G38" s="135"/>
      <c r="H38" s="135"/>
    </row>
    <row r="39" spans="1:8" ht="27.6" x14ac:dyDescent="0.25">
      <c r="A39" s="116" t="s">
        <v>69</v>
      </c>
      <c r="B39" s="32" t="s">
        <v>1352</v>
      </c>
      <c r="C39" s="117" t="s">
        <v>1679</v>
      </c>
      <c r="D39" s="117" t="s">
        <v>290</v>
      </c>
      <c r="E39" s="235">
        <f t="shared" si="0"/>
        <v>0</v>
      </c>
      <c r="F39" s="235">
        <f t="shared" si="1"/>
        <v>0</v>
      </c>
      <c r="G39" s="135"/>
      <c r="H39" s="135"/>
    </row>
    <row r="40" spans="1:8" ht="27.6" x14ac:dyDescent="0.25">
      <c r="A40" s="116" t="s">
        <v>65</v>
      </c>
      <c r="B40" s="32" t="s">
        <v>1353</v>
      </c>
      <c r="C40" s="117" t="s">
        <v>1680</v>
      </c>
      <c r="D40" s="117" t="s">
        <v>290</v>
      </c>
      <c r="E40" s="235">
        <f t="shared" si="0"/>
        <v>0</v>
      </c>
      <c r="F40" s="235">
        <f t="shared" si="1"/>
        <v>0</v>
      </c>
      <c r="G40" s="135"/>
      <c r="H40" s="135"/>
    </row>
    <row r="41" spans="1:8" ht="27.6" x14ac:dyDescent="0.25">
      <c r="A41" s="116" t="s">
        <v>48</v>
      </c>
      <c r="B41" s="32" t="s">
        <v>1356</v>
      </c>
      <c r="C41" s="117" t="s">
        <v>1675</v>
      </c>
      <c r="D41" s="117" t="s">
        <v>290</v>
      </c>
      <c r="E41" s="235">
        <f t="shared" si="0"/>
        <v>0</v>
      </c>
      <c r="F41" s="235">
        <f t="shared" si="1"/>
        <v>0</v>
      </c>
      <c r="G41" s="135"/>
      <c r="H41" s="135"/>
    </row>
    <row r="42" spans="1:8" s="138" customFormat="1" x14ac:dyDescent="0.25">
      <c r="A42" s="119" t="s">
        <v>42</v>
      </c>
      <c r="B42" s="34" t="s">
        <v>1357</v>
      </c>
      <c r="C42" s="120"/>
      <c r="D42" s="120"/>
      <c r="E42" s="121"/>
      <c r="F42" s="121"/>
      <c r="G42" s="137"/>
      <c r="H42" s="137"/>
    </row>
    <row r="43" spans="1:8" x14ac:dyDescent="0.25">
      <c r="A43" s="116" t="s">
        <v>40</v>
      </c>
      <c r="B43" s="32" t="s">
        <v>1358</v>
      </c>
      <c r="C43" s="117" t="s">
        <v>1681</v>
      </c>
      <c r="D43" s="117" t="s">
        <v>53</v>
      </c>
      <c r="E43" s="118">
        <f>E8</f>
        <v>0</v>
      </c>
      <c r="F43" s="118">
        <f>F8</f>
        <v>0</v>
      </c>
      <c r="G43" s="135"/>
      <c r="H43" s="135"/>
    </row>
    <row r="44" spans="1:8" x14ac:dyDescent="0.25">
      <c r="A44" s="116" t="s">
        <v>33</v>
      </c>
      <c r="B44" s="32" t="s">
        <v>912</v>
      </c>
      <c r="C44" s="117" t="s">
        <v>1682</v>
      </c>
      <c r="D44" s="117" t="s">
        <v>53</v>
      </c>
      <c r="E44" s="118">
        <f>E7*E35</f>
        <v>0</v>
      </c>
      <c r="F44" s="118">
        <f>F7*F35</f>
        <v>0</v>
      </c>
      <c r="G44" s="135"/>
      <c r="H44" s="135"/>
    </row>
    <row r="45" spans="1:8" x14ac:dyDescent="0.25">
      <c r="A45" s="116" t="s">
        <v>16</v>
      </c>
      <c r="B45" s="32" t="s">
        <v>1346</v>
      </c>
      <c r="C45" s="117" t="s">
        <v>1683</v>
      </c>
      <c r="D45" s="117" t="s">
        <v>53</v>
      </c>
      <c r="E45" s="118">
        <f t="shared" ref="E45:F50" si="2">E9*E36</f>
        <v>0</v>
      </c>
      <c r="F45" s="118">
        <f t="shared" si="2"/>
        <v>0</v>
      </c>
      <c r="G45" s="135"/>
      <c r="H45" s="135"/>
    </row>
    <row r="46" spans="1:8" x14ac:dyDescent="0.25">
      <c r="A46" s="116" t="s">
        <v>14</v>
      </c>
      <c r="B46" s="32" t="s">
        <v>1347</v>
      </c>
      <c r="C46" s="117" t="s">
        <v>1684</v>
      </c>
      <c r="D46" s="117" t="s">
        <v>53</v>
      </c>
      <c r="E46" s="118">
        <f t="shared" si="2"/>
        <v>0</v>
      </c>
      <c r="F46" s="118">
        <f t="shared" si="2"/>
        <v>0</v>
      </c>
      <c r="G46" s="135"/>
      <c r="H46" s="135"/>
    </row>
    <row r="47" spans="1:8" x14ac:dyDescent="0.25">
      <c r="A47" s="116" t="s">
        <v>1372</v>
      </c>
      <c r="B47" s="32" t="s">
        <v>1348</v>
      </c>
      <c r="C47" s="117" t="s">
        <v>1685</v>
      </c>
      <c r="D47" s="117" t="s">
        <v>53</v>
      </c>
      <c r="E47" s="118">
        <f t="shared" si="2"/>
        <v>0</v>
      </c>
      <c r="F47" s="118">
        <f t="shared" si="2"/>
        <v>0</v>
      </c>
      <c r="G47" s="135"/>
      <c r="H47" s="135"/>
    </row>
    <row r="48" spans="1:8" x14ac:dyDescent="0.25">
      <c r="A48" s="116" t="s">
        <v>1373</v>
      </c>
      <c r="B48" s="32" t="s">
        <v>1349</v>
      </c>
      <c r="C48" s="117" t="s">
        <v>1686</v>
      </c>
      <c r="D48" s="117" t="s">
        <v>53</v>
      </c>
      <c r="E48" s="118">
        <f t="shared" si="2"/>
        <v>0</v>
      </c>
      <c r="F48" s="118">
        <f t="shared" si="2"/>
        <v>0</v>
      </c>
      <c r="G48" s="135"/>
      <c r="H48" s="135"/>
    </row>
    <row r="49" spans="1:8" x14ac:dyDescent="0.25">
      <c r="A49" s="116" t="s">
        <v>1371</v>
      </c>
      <c r="B49" s="32" t="s">
        <v>1350</v>
      </c>
      <c r="C49" s="117" t="s">
        <v>1687</v>
      </c>
      <c r="D49" s="117" t="s">
        <v>53</v>
      </c>
      <c r="E49" s="118">
        <f t="shared" si="2"/>
        <v>0</v>
      </c>
      <c r="F49" s="118">
        <f t="shared" si="2"/>
        <v>0</v>
      </c>
      <c r="G49" s="135"/>
      <c r="H49" s="135"/>
    </row>
    <row r="50" spans="1:8" x14ac:dyDescent="0.25">
      <c r="A50" s="116" t="s">
        <v>1374</v>
      </c>
      <c r="B50" s="32" t="s">
        <v>1351</v>
      </c>
      <c r="C50" s="117" t="s">
        <v>1688</v>
      </c>
      <c r="D50" s="117" t="s">
        <v>53</v>
      </c>
      <c r="E50" s="118">
        <f t="shared" si="2"/>
        <v>0</v>
      </c>
      <c r="F50" s="118">
        <f t="shared" si="2"/>
        <v>0</v>
      </c>
      <c r="G50" s="135"/>
      <c r="H50" s="135"/>
    </row>
    <row r="51" spans="1:8" s="138" customFormat="1" ht="27.6" x14ac:dyDescent="0.25">
      <c r="A51" s="236" t="s">
        <v>12</v>
      </c>
      <c r="B51" s="237" t="s">
        <v>1375</v>
      </c>
      <c r="C51" s="237" t="s">
        <v>2562</v>
      </c>
      <c r="D51" s="237" t="s">
        <v>53</v>
      </c>
      <c r="E51" s="942">
        <f>SUM(E43:E50)-E44</f>
        <v>0</v>
      </c>
      <c r="F51" s="942">
        <f>SUM(F43:F50)-F44</f>
        <v>0</v>
      </c>
      <c r="G51" s="137"/>
      <c r="H51" s="137"/>
    </row>
    <row r="52" spans="1:8" x14ac:dyDescent="0.25">
      <c r="A52" s="116"/>
      <c r="B52" s="117"/>
      <c r="C52" s="117"/>
      <c r="D52" s="117"/>
      <c r="E52" s="118"/>
      <c r="F52" s="118"/>
      <c r="G52" s="135"/>
      <c r="H52" s="135"/>
    </row>
    <row r="53" spans="1:8" x14ac:dyDescent="0.25">
      <c r="A53" s="1273" t="s">
        <v>896</v>
      </c>
      <c r="B53" s="1274"/>
      <c r="C53" s="1274"/>
      <c r="D53" s="1274"/>
      <c r="E53" s="1274"/>
      <c r="F53" s="1275"/>
      <c r="G53" s="135"/>
      <c r="H53" s="135"/>
    </row>
    <row r="54" spans="1:8" x14ac:dyDescent="0.25">
      <c r="A54" s="136" t="s">
        <v>188</v>
      </c>
      <c r="B54" s="1267" t="s">
        <v>234</v>
      </c>
      <c r="C54" s="1268"/>
      <c r="D54" s="1268"/>
      <c r="E54" s="1268"/>
      <c r="F54" s="1268"/>
      <c r="G54" s="135"/>
      <c r="H54" s="135"/>
    </row>
    <row r="55" spans="1:8" s="5" customFormat="1" x14ac:dyDescent="0.25">
      <c r="A55" s="4" t="s">
        <v>1359</v>
      </c>
      <c r="B55" s="32" t="s">
        <v>495</v>
      </c>
      <c r="C55" s="29" t="s">
        <v>1805</v>
      </c>
      <c r="D55" s="32" t="s">
        <v>53</v>
      </c>
      <c r="E55" s="229">
        <f>'Baseline Parameter'!E30</f>
        <v>0</v>
      </c>
      <c r="F55" s="229">
        <f>'Baseline Parameter'!F30</f>
        <v>0</v>
      </c>
      <c r="G55" s="81"/>
      <c r="H55" s="81"/>
    </row>
    <row r="56" spans="1:8" s="5" customFormat="1" x14ac:dyDescent="0.25">
      <c r="A56" s="4" t="s">
        <v>1360</v>
      </c>
      <c r="B56" s="32" t="s">
        <v>496</v>
      </c>
      <c r="C56" s="29" t="s">
        <v>1806</v>
      </c>
      <c r="D56" s="32" t="s">
        <v>53</v>
      </c>
      <c r="E56" s="229">
        <f>'Baseline Parameter'!E31</f>
        <v>0</v>
      </c>
      <c r="F56" s="229">
        <f>'Baseline Parameter'!F31</f>
        <v>0</v>
      </c>
      <c r="G56" s="81"/>
      <c r="H56" s="81"/>
    </row>
    <row r="57" spans="1:8" s="5" customFormat="1" x14ac:dyDescent="0.25">
      <c r="A57" s="4" t="s">
        <v>1361</v>
      </c>
      <c r="B57" s="32" t="s">
        <v>384</v>
      </c>
      <c r="C57" s="29" t="s">
        <v>1807</v>
      </c>
      <c r="D57" s="32" t="s">
        <v>53</v>
      </c>
      <c r="E57" s="229">
        <f>'Baseline Parameter'!E32</f>
        <v>0</v>
      </c>
      <c r="F57" s="229">
        <f>'Baseline Parameter'!F32</f>
        <v>0</v>
      </c>
      <c r="G57" s="81"/>
      <c r="H57" s="81"/>
    </row>
    <row r="58" spans="1:8" s="5" customFormat="1" x14ac:dyDescent="0.25">
      <c r="A58" s="4" t="s">
        <v>1362</v>
      </c>
      <c r="B58" s="32" t="s">
        <v>383</v>
      </c>
      <c r="C58" s="29" t="s">
        <v>1808</v>
      </c>
      <c r="D58" s="32" t="s">
        <v>53</v>
      </c>
      <c r="E58" s="229">
        <f>'Baseline Parameter'!E33</f>
        <v>0</v>
      </c>
      <c r="F58" s="229">
        <f>'Baseline Parameter'!F33</f>
        <v>0</v>
      </c>
      <c r="G58" s="81"/>
      <c r="H58" s="81"/>
    </row>
    <row r="59" spans="1:8" s="5" customFormat="1" x14ac:dyDescent="0.25">
      <c r="A59" s="4" t="s">
        <v>1363</v>
      </c>
      <c r="B59" s="32" t="s">
        <v>385</v>
      </c>
      <c r="C59" s="29" t="s">
        <v>1809</v>
      </c>
      <c r="D59" s="32" t="s">
        <v>53</v>
      </c>
      <c r="E59" s="229">
        <f>'Baseline Parameter'!E34</f>
        <v>0</v>
      </c>
      <c r="F59" s="229">
        <f>'Baseline Parameter'!F34</f>
        <v>0</v>
      </c>
      <c r="G59" s="81"/>
      <c r="H59" s="81"/>
    </row>
    <row r="60" spans="1:8" s="5" customFormat="1" x14ac:dyDescent="0.25">
      <c r="A60" s="4" t="s">
        <v>1364</v>
      </c>
      <c r="B60" s="32" t="s">
        <v>386</v>
      </c>
      <c r="C60" s="29" t="s">
        <v>1810</v>
      </c>
      <c r="D60" s="32" t="s">
        <v>53</v>
      </c>
      <c r="E60" s="229">
        <f>'Baseline Parameter'!E35</f>
        <v>0</v>
      </c>
      <c r="F60" s="229">
        <f>'Baseline Parameter'!F35</f>
        <v>0</v>
      </c>
      <c r="G60" s="81"/>
      <c r="H60" s="81"/>
    </row>
    <row r="61" spans="1:8" s="5" customFormat="1" x14ac:dyDescent="0.25">
      <c r="A61" s="4" t="s">
        <v>1365</v>
      </c>
      <c r="B61" s="32" t="s">
        <v>387</v>
      </c>
      <c r="C61" s="29" t="s">
        <v>1811</v>
      </c>
      <c r="D61" s="32" t="s">
        <v>53</v>
      </c>
      <c r="E61" s="229">
        <f>'Baseline Parameter'!E36</f>
        <v>0</v>
      </c>
      <c r="F61" s="229">
        <f>'Baseline Parameter'!F36</f>
        <v>0</v>
      </c>
      <c r="G61" s="81"/>
      <c r="H61" s="81"/>
    </row>
    <row r="62" spans="1:8" s="5" customFormat="1" x14ac:dyDescent="0.25">
      <c r="A62" s="4" t="s">
        <v>1366</v>
      </c>
      <c r="B62" s="32" t="s">
        <v>388</v>
      </c>
      <c r="C62" s="29" t="s">
        <v>1812</v>
      </c>
      <c r="D62" s="32" t="s">
        <v>53</v>
      </c>
      <c r="E62" s="229">
        <f>'Baseline Parameter'!E37</f>
        <v>0</v>
      </c>
      <c r="F62" s="229">
        <f>'Baseline Parameter'!F37</f>
        <v>0</v>
      </c>
      <c r="G62" s="81"/>
      <c r="H62" s="81"/>
    </row>
    <row r="63" spans="1:8" s="5" customFormat="1" x14ac:dyDescent="0.25">
      <c r="A63" s="4" t="s">
        <v>1367</v>
      </c>
      <c r="B63" s="32" t="s">
        <v>389</v>
      </c>
      <c r="C63" s="29" t="s">
        <v>1813</v>
      </c>
      <c r="D63" s="32" t="s">
        <v>53</v>
      </c>
      <c r="E63" s="229">
        <f>'Baseline Parameter'!E38</f>
        <v>0</v>
      </c>
      <c r="F63" s="229">
        <f>'Baseline Parameter'!F38</f>
        <v>0</v>
      </c>
      <c r="G63" s="81"/>
      <c r="H63" s="81"/>
    </row>
    <row r="64" spans="1:8" s="80" customFormat="1" x14ac:dyDescent="0.25">
      <c r="A64" s="136" t="s">
        <v>146</v>
      </c>
      <c r="B64" s="1267" t="s">
        <v>897</v>
      </c>
      <c r="C64" s="1268"/>
      <c r="D64" s="1268"/>
      <c r="E64" s="1268"/>
      <c r="F64" s="1268"/>
      <c r="G64" s="82"/>
      <c r="H64" s="82"/>
    </row>
    <row r="65" spans="1:8" s="5" customFormat="1" ht="15.75" customHeight="1" x14ac:dyDescent="0.25">
      <c r="A65" s="4" t="s">
        <v>144</v>
      </c>
      <c r="B65" s="32" t="s">
        <v>1300</v>
      </c>
      <c r="C65" s="29" t="s">
        <v>1814</v>
      </c>
      <c r="D65" s="32" t="s">
        <v>1299</v>
      </c>
      <c r="E65" s="128">
        <f>'Baseline Parameter'!E57</f>
        <v>0</v>
      </c>
      <c r="F65" s="128">
        <f>'Baseline Parameter'!F57</f>
        <v>0</v>
      </c>
      <c r="G65" s="81"/>
      <c r="H65" s="81"/>
    </row>
    <row r="66" spans="1:8" s="5" customFormat="1" ht="15.75" customHeight="1" x14ac:dyDescent="0.25">
      <c r="A66" s="4" t="s">
        <v>137</v>
      </c>
      <c r="B66" s="32" t="s">
        <v>1301</v>
      </c>
      <c r="C66" s="29" t="s">
        <v>1815</v>
      </c>
      <c r="D66" s="32" t="s">
        <v>1299</v>
      </c>
      <c r="E66" s="128">
        <f>'Baseline Parameter'!E58</f>
        <v>0</v>
      </c>
      <c r="F66" s="128">
        <f>'Baseline Parameter'!F58</f>
        <v>0</v>
      </c>
      <c r="G66" s="81"/>
      <c r="H66" s="81"/>
    </row>
    <row r="67" spans="1:8" s="5" customFormat="1" ht="15.75" customHeight="1" x14ac:dyDescent="0.25">
      <c r="A67" s="4" t="s">
        <v>116</v>
      </c>
      <c r="B67" s="32" t="s">
        <v>1302</v>
      </c>
      <c r="C67" s="29" t="s">
        <v>1816</v>
      </c>
      <c r="D67" s="32" t="s">
        <v>1299</v>
      </c>
      <c r="E67" s="128">
        <f>'Baseline Parameter'!E59</f>
        <v>0</v>
      </c>
      <c r="F67" s="128">
        <f>'Baseline Parameter'!F59</f>
        <v>0</v>
      </c>
      <c r="G67" s="81"/>
      <c r="H67" s="81"/>
    </row>
    <row r="68" spans="1:8" s="5" customFormat="1" ht="15.75" customHeight="1" x14ac:dyDescent="0.25">
      <c r="A68" s="4" t="s">
        <v>114</v>
      </c>
      <c r="B68" s="32" t="s">
        <v>1303</v>
      </c>
      <c r="C68" s="29" t="s">
        <v>1817</v>
      </c>
      <c r="D68" s="32" t="s">
        <v>1299</v>
      </c>
      <c r="E68" s="128">
        <f>'Baseline Parameter'!E60</f>
        <v>0</v>
      </c>
      <c r="F68" s="128">
        <f>'Baseline Parameter'!F60</f>
        <v>0</v>
      </c>
      <c r="G68" s="81"/>
      <c r="H68" s="81"/>
    </row>
    <row r="69" spans="1:8" s="5" customFormat="1" x14ac:dyDescent="0.25">
      <c r="A69" s="4" t="s">
        <v>112</v>
      </c>
      <c r="B69" s="32" t="s">
        <v>1304</v>
      </c>
      <c r="C69" s="29" t="s">
        <v>1818</v>
      </c>
      <c r="D69" s="32" t="s">
        <v>1299</v>
      </c>
      <c r="E69" s="128">
        <f>'Baseline Parameter'!E61</f>
        <v>0</v>
      </c>
      <c r="F69" s="128">
        <f>'Baseline Parameter'!F61</f>
        <v>0</v>
      </c>
      <c r="G69" s="81"/>
      <c r="H69" s="81"/>
    </row>
    <row r="70" spans="1:8" s="5" customFormat="1" ht="15.75" customHeight="1" x14ac:dyDescent="0.25">
      <c r="A70" s="4" t="s">
        <v>110</v>
      </c>
      <c r="B70" s="32" t="s">
        <v>1305</v>
      </c>
      <c r="C70" s="29" t="s">
        <v>1819</v>
      </c>
      <c r="D70" s="32" t="s">
        <v>1299</v>
      </c>
      <c r="E70" s="233">
        <f>'Baseline Parameter'!E62</f>
        <v>0</v>
      </c>
      <c r="F70" s="128">
        <f>'Baseline Parameter'!F62</f>
        <v>0</v>
      </c>
      <c r="G70" s="81"/>
      <c r="H70" s="81"/>
    </row>
    <row r="71" spans="1:8" s="5" customFormat="1" ht="18" customHeight="1" x14ac:dyDescent="0.25">
      <c r="A71" s="4" t="s">
        <v>108</v>
      </c>
      <c r="B71" s="32" t="s">
        <v>1376</v>
      </c>
      <c r="C71" s="29" t="s">
        <v>1820</v>
      </c>
      <c r="D71" s="32" t="s">
        <v>1299</v>
      </c>
      <c r="E71" s="234">
        <f>'Baseline Parameter'!E63</f>
        <v>0</v>
      </c>
      <c r="F71" s="128">
        <f>'Baseline Parameter'!F63</f>
        <v>0</v>
      </c>
      <c r="G71" s="81"/>
      <c r="H71" s="81"/>
    </row>
    <row r="72" spans="1:8" s="5" customFormat="1" ht="27.6" x14ac:dyDescent="0.25">
      <c r="A72" s="4" t="s">
        <v>1016</v>
      </c>
      <c r="B72" s="32" t="s">
        <v>292</v>
      </c>
      <c r="C72" s="29" t="s">
        <v>1821</v>
      </c>
      <c r="D72" s="32" t="s">
        <v>1299</v>
      </c>
      <c r="E72" s="128">
        <f>'Baseline Parameter'!E64</f>
        <v>0</v>
      </c>
      <c r="F72" s="128">
        <f>'Baseline Parameter'!F64</f>
        <v>0</v>
      </c>
      <c r="G72" s="81"/>
      <c r="H72" s="81"/>
    </row>
    <row r="73" spans="1:8" s="80" customFormat="1" x14ac:dyDescent="0.25">
      <c r="A73" s="136" t="s">
        <v>106</v>
      </c>
      <c r="B73" s="1267" t="s">
        <v>898</v>
      </c>
      <c r="C73" s="1268"/>
      <c r="D73" s="1268"/>
      <c r="E73" s="1268"/>
      <c r="F73" s="1268"/>
      <c r="G73" s="82"/>
      <c r="H73" s="82"/>
    </row>
    <row r="74" spans="1:8" x14ac:dyDescent="0.25">
      <c r="A74" s="124" t="s">
        <v>104</v>
      </c>
      <c r="B74" s="32" t="s">
        <v>624</v>
      </c>
      <c r="C74" s="32" t="s">
        <v>1822</v>
      </c>
      <c r="D74" s="32" t="s">
        <v>290</v>
      </c>
      <c r="E74" s="232">
        <f>IFERROR(E66/$E$65,0)</f>
        <v>0</v>
      </c>
      <c r="F74" s="943">
        <f>IFERROR(IF(E66=0,F66/$E$65,E74),0)</f>
        <v>0</v>
      </c>
      <c r="G74" s="135"/>
      <c r="H74" s="135"/>
    </row>
    <row r="75" spans="1:8" x14ac:dyDescent="0.25">
      <c r="A75" s="124" t="s">
        <v>102</v>
      </c>
      <c r="B75" s="32" t="s">
        <v>625</v>
      </c>
      <c r="C75" s="32" t="s">
        <v>1823</v>
      </c>
      <c r="D75" s="32" t="s">
        <v>290</v>
      </c>
      <c r="E75" s="232">
        <f t="shared" ref="E75:E80" si="3">IFERROR(E67/$E$65,0)</f>
        <v>0</v>
      </c>
      <c r="F75" s="943">
        <f t="shared" ref="F75:F80" si="4">IFERROR(IF(E67=0,F67/$E$65,E75),0)</f>
        <v>0</v>
      </c>
      <c r="G75" s="135"/>
      <c r="H75" s="135"/>
    </row>
    <row r="76" spans="1:8" x14ac:dyDescent="0.25">
      <c r="A76" s="124" t="s">
        <v>100</v>
      </c>
      <c r="B76" s="32" t="s">
        <v>626</v>
      </c>
      <c r="C76" s="32" t="s">
        <v>1824</v>
      </c>
      <c r="D76" s="32" t="s">
        <v>290</v>
      </c>
      <c r="E76" s="232">
        <f t="shared" si="3"/>
        <v>0</v>
      </c>
      <c r="F76" s="943">
        <f t="shared" si="4"/>
        <v>0</v>
      </c>
    </row>
    <row r="77" spans="1:8" x14ac:dyDescent="0.25">
      <c r="A77" s="124" t="s">
        <v>98</v>
      </c>
      <c r="B77" s="32" t="s">
        <v>627</v>
      </c>
      <c r="C77" s="32" t="s">
        <v>1825</v>
      </c>
      <c r="D77" s="32" t="s">
        <v>290</v>
      </c>
      <c r="E77" s="232">
        <f t="shared" si="3"/>
        <v>0</v>
      </c>
      <c r="F77" s="943">
        <f t="shared" si="4"/>
        <v>0</v>
      </c>
    </row>
    <row r="78" spans="1:8" x14ac:dyDescent="0.25">
      <c r="A78" s="124" t="s">
        <v>96</v>
      </c>
      <c r="B78" s="32" t="s">
        <v>628</v>
      </c>
      <c r="C78" s="32" t="s">
        <v>1826</v>
      </c>
      <c r="D78" s="32" t="s">
        <v>290</v>
      </c>
      <c r="E78" s="232">
        <f t="shared" si="3"/>
        <v>0</v>
      </c>
      <c r="F78" s="943">
        <f t="shared" si="4"/>
        <v>0</v>
      </c>
    </row>
    <row r="79" spans="1:8" x14ac:dyDescent="0.25">
      <c r="A79" s="124" t="s">
        <v>93</v>
      </c>
      <c r="B79" s="32" t="s">
        <v>906</v>
      </c>
      <c r="C79" s="32" t="s">
        <v>1827</v>
      </c>
      <c r="D79" s="32" t="s">
        <v>290</v>
      </c>
      <c r="E79" s="232">
        <f t="shared" si="3"/>
        <v>0</v>
      </c>
      <c r="F79" s="943">
        <f t="shared" si="4"/>
        <v>0</v>
      </c>
    </row>
    <row r="80" spans="1:8" x14ac:dyDescent="0.25">
      <c r="A80" s="124" t="s">
        <v>89</v>
      </c>
      <c r="B80" s="32" t="s">
        <v>908</v>
      </c>
      <c r="C80" s="32" t="s">
        <v>1828</v>
      </c>
      <c r="D80" s="32" t="s">
        <v>290</v>
      </c>
      <c r="E80" s="232">
        <f t="shared" si="3"/>
        <v>0</v>
      </c>
      <c r="F80" s="943">
        <f t="shared" si="4"/>
        <v>0</v>
      </c>
    </row>
    <row r="81" spans="1:6" s="138" customFormat="1" x14ac:dyDescent="0.25">
      <c r="A81" s="127" t="s">
        <v>86</v>
      </c>
      <c r="B81" s="1267" t="s">
        <v>899</v>
      </c>
      <c r="C81" s="1268"/>
      <c r="D81" s="1268"/>
      <c r="E81" s="1268"/>
      <c r="F81" s="1268"/>
    </row>
    <row r="82" spans="1:6" x14ac:dyDescent="0.25">
      <c r="A82" s="124" t="s">
        <v>84</v>
      </c>
      <c r="B82" s="32" t="s">
        <v>909</v>
      </c>
      <c r="C82" s="32" t="s">
        <v>1829</v>
      </c>
      <c r="D82" s="122" t="s">
        <v>53</v>
      </c>
      <c r="E82" s="229">
        <f>E55</f>
        <v>0</v>
      </c>
      <c r="F82" s="229">
        <f>F55</f>
        <v>0</v>
      </c>
    </row>
    <row r="83" spans="1:6" x14ac:dyDescent="0.25">
      <c r="A83" s="124" t="s">
        <v>80</v>
      </c>
      <c r="B83" s="32" t="s">
        <v>900</v>
      </c>
      <c r="C83" s="32" t="s">
        <v>1830</v>
      </c>
      <c r="D83" s="122" t="s">
        <v>53</v>
      </c>
      <c r="E83" s="229">
        <f t="shared" ref="E83:F85" si="5">E57*E74</f>
        <v>0</v>
      </c>
      <c r="F83" s="229">
        <f t="shared" si="5"/>
        <v>0</v>
      </c>
    </row>
    <row r="84" spans="1:6" x14ac:dyDescent="0.25">
      <c r="A84" s="124" t="s">
        <v>77</v>
      </c>
      <c r="B84" s="32" t="s">
        <v>901</v>
      </c>
      <c r="C84" s="32" t="s">
        <v>1831</v>
      </c>
      <c r="D84" s="122" t="s">
        <v>53</v>
      </c>
      <c r="E84" s="229">
        <f t="shared" si="5"/>
        <v>0</v>
      </c>
      <c r="F84" s="229">
        <f t="shared" si="5"/>
        <v>0</v>
      </c>
    </row>
    <row r="85" spans="1:6" x14ac:dyDescent="0.25">
      <c r="A85" s="124" t="s">
        <v>74</v>
      </c>
      <c r="B85" s="32" t="s">
        <v>902</v>
      </c>
      <c r="C85" s="32" t="s">
        <v>1832</v>
      </c>
      <c r="D85" s="122" t="s">
        <v>53</v>
      </c>
      <c r="E85" s="229">
        <f t="shared" si="5"/>
        <v>0</v>
      </c>
      <c r="F85" s="229">
        <f t="shared" si="5"/>
        <v>0</v>
      </c>
    </row>
    <row r="86" spans="1:6" ht="27.6" x14ac:dyDescent="0.25">
      <c r="A86" s="124" t="s">
        <v>69</v>
      </c>
      <c r="B86" s="32" t="s">
        <v>903</v>
      </c>
      <c r="C86" s="32" t="s">
        <v>1833</v>
      </c>
      <c r="D86" s="122" t="s">
        <v>53</v>
      </c>
      <c r="E86" s="229">
        <f t="shared" ref="E86:F89" si="6">E60*E77</f>
        <v>0</v>
      </c>
      <c r="F86" s="229">
        <f t="shared" si="6"/>
        <v>0</v>
      </c>
    </row>
    <row r="87" spans="1:6" ht="27.6" x14ac:dyDescent="0.25">
      <c r="A87" s="124" t="s">
        <v>65</v>
      </c>
      <c r="B87" s="32" t="s">
        <v>904</v>
      </c>
      <c r="C87" s="32" t="s">
        <v>1834</v>
      </c>
      <c r="D87" s="122" t="s">
        <v>53</v>
      </c>
      <c r="E87" s="229">
        <f t="shared" si="6"/>
        <v>0</v>
      </c>
      <c r="F87" s="229">
        <f t="shared" si="6"/>
        <v>0</v>
      </c>
    </row>
    <row r="88" spans="1:6" x14ac:dyDescent="0.25">
      <c r="A88" s="124" t="s">
        <v>48</v>
      </c>
      <c r="B88" s="32" t="s">
        <v>907</v>
      </c>
      <c r="C88" s="32" t="s">
        <v>1835</v>
      </c>
      <c r="D88" s="122" t="s">
        <v>53</v>
      </c>
      <c r="E88" s="229">
        <f t="shared" si="6"/>
        <v>0</v>
      </c>
      <c r="F88" s="229">
        <f t="shared" si="6"/>
        <v>0</v>
      </c>
    </row>
    <row r="89" spans="1:6" x14ac:dyDescent="0.25">
      <c r="A89" s="124" t="s">
        <v>46</v>
      </c>
      <c r="B89" s="32" t="s">
        <v>905</v>
      </c>
      <c r="C89" s="32" t="s">
        <v>1836</v>
      </c>
      <c r="D89" s="122" t="s">
        <v>53</v>
      </c>
      <c r="E89" s="124">
        <f t="shared" si="6"/>
        <v>0</v>
      </c>
      <c r="F89" s="124">
        <f t="shared" si="6"/>
        <v>0</v>
      </c>
    </row>
    <row r="90" spans="1:6" s="138" customFormat="1" ht="27.6" customHeight="1" x14ac:dyDescent="0.25">
      <c r="A90" s="240" t="s">
        <v>42</v>
      </c>
      <c r="B90" s="241" t="s">
        <v>910</v>
      </c>
      <c r="C90" s="241" t="s">
        <v>1837</v>
      </c>
      <c r="D90" s="242" t="s">
        <v>53</v>
      </c>
      <c r="E90" s="243">
        <f>SUM(E82:E89)</f>
        <v>0</v>
      </c>
      <c r="F90" s="243">
        <f>SUM(F82:F89)</f>
        <v>0</v>
      </c>
    </row>
  </sheetData>
  <sheetProtection algorithmName="SHA-512" hashValue="smCGNCjtyzhj/k+dOjfm30eiaHRSCdtI6oowjn1CzncMcJB2m19aip9xEHHZP4LoCtuggRt03rgTP089F0r4Cg==" saltValue="iBCOFCXnk36w3jNPjdSFyg==" spinCount="100000" sheet="1" objects="1" scenarios="1"/>
  <customSheetViews>
    <customSheetView guid="{808D63CE-AAC2-4BB4-99F0-D9F2ED9063AB}">
      <selection activeCell="C45" sqref="C45"/>
      <pageMargins left="0.7" right="0.7" top="0.75" bottom="0.75" header="0.3" footer="0.3"/>
      <pageSetup paperSize="9" orientation="portrait" horizontalDpi="4294967295" verticalDpi="4294967295" r:id="rId1"/>
    </customSheetView>
  </customSheetViews>
  <mergeCells count="11">
    <mergeCell ref="A1:F1"/>
    <mergeCell ref="C2:F2"/>
    <mergeCell ref="B54:F54"/>
    <mergeCell ref="B64:F64"/>
    <mergeCell ref="B73:F73"/>
    <mergeCell ref="B81:F81"/>
    <mergeCell ref="B6:F6"/>
    <mergeCell ref="A2:B2"/>
    <mergeCell ref="A5:F5"/>
    <mergeCell ref="A53:F53"/>
    <mergeCell ref="A3:C3"/>
  </mergeCells>
  <pageMargins left="0.7" right="0.7" top="0.75" bottom="0.75" header="0.3" footer="0.3"/>
  <pageSetup paperSize="9" scale="96" orientation="landscape" horizontalDpi="4294967295" verticalDpi="4294967295"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22"/>
  <sheetViews>
    <sheetView workbookViewId="0">
      <selection activeCell="E4" sqref="E4"/>
    </sheetView>
  </sheetViews>
  <sheetFormatPr defaultRowHeight="14.4" x14ac:dyDescent="0.3"/>
  <cols>
    <col min="1" max="1" width="9.5546875" style="8" customWidth="1"/>
    <col min="2" max="2" width="34.33203125" bestFit="1" customWidth="1"/>
    <col min="3" max="3" width="27.5546875" customWidth="1"/>
    <col min="4" max="4" width="16.88671875" customWidth="1"/>
    <col min="5" max="5" width="16.109375" style="8" customWidth="1"/>
    <col min="6" max="6" width="18.44140625" style="8" customWidth="1"/>
    <col min="12" max="12" width="57.33203125" bestFit="1" customWidth="1"/>
  </cols>
  <sheetData>
    <row r="1" spans="1:6" ht="23.4" x14ac:dyDescent="0.3">
      <c r="A1" s="1278" t="s">
        <v>701</v>
      </c>
      <c r="B1" s="1278"/>
      <c r="C1" s="1278"/>
      <c r="D1" s="1278"/>
      <c r="E1" s="1278"/>
      <c r="F1" s="1278"/>
    </row>
    <row r="2" spans="1:6" ht="17.399999999999999" x14ac:dyDescent="0.3">
      <c r="A2" s="1133" t="s">
        <v>193</v>
      </c>
      <c r="B2" s="1133"/>
      <c r="C2" s="1133" t="str">
        <f>'NF - 5 Power Mix'!C2:F2</f>
        <v xml:space="preserve">  </v>
      </c>
      <c r="D2" s="1133"/>
      <c r="E2" s="1133"/>
      <c r="F2" s="1133"/>
    </row>
    <row r="3" spans="1:6" ht="17.399999999999999" x14ac:dyDescent="0.3">
      <c r="A3" s="1261" t="s">
        <v>1038</v>
      </c>
      <c r="B3" s="1261"/>
      <c r="C3" s="1261"/>
      <c r="D3" s="184" t="s">
        <v>635</v>
      </c>
      <c r="E3" s="184" t="str">
        <f>'Form Sa1'!H1092</f>
        <v>Yes</v>
      </c>
      <c r="F3" s="184" t="str">
        <f>'Form Sa1'!I1092</f>
        <v>Yes</v>
      </c>
    </row>
    <row r="4" spans="1:6" ht="55.2" x14ac:dyDescent="0.3">
      <c r="A4" s="42" t="s">
        <v>437</v>
      </c>
      <c r="B4" s="43" t="s">
        <v>421</v>
      </c>
      <c r="C4" s="43" t="s">
        <v>322</v>
      </c>
      <c r="D4" s="43" t="s">
        <v>301</v>
      </c>
      <c r="E4" s="44" t="str">
        <f>'NF - 5 Power Mix'!E4</f>
        <v>Baseline/ Previous Year (FY )  
FY: 2021-22</v>
      </c>
      <c r="F4" s="44" t="str">
        <f>'NF - 5 Power Mix'!F4</f>
        <v>Current/ Assessment/ Target Year
FY: 2022-23</v>
      </c>
    </row>
    <row r="5" spans="1:6" x14ac:dyDescent="0.3">
      <c r="A5" s="10">
        <v>1</v>
      </c>
      <c r="B5" s="2" t="s">
        <v>702</v>
      </c>
      <c r="C5" s="613" t="s">
        <v>1694</v>
      </c>
      <c r="D5" s="2" t="s">
        <v>53</v>
      </c>
      <c r="E5" s="222">
        <f>'Form Sa1'!H346</f>
        <v>0</v>
      </c>
      <c r="F5" s="10">
        <f>'Form Sa1'!I346</f>
        <v>0</v>
      </c>
    </row>
    <row r="6" spans="1:6" x14ac:dyDescent="0.3">
      <c r="A6" s="10">
        <v>2</v>
      </c>
      <c r="B6" s="2" t="s">
        <v>705</v>
      </c>
      <c r="C6" s="613" t="s">
        <v>1695</v>
      </c>
      <c r="D6" s="2" t="s">
        <v>53</v>
      </c>
      <c r="E6" s="222">
        <f>'Form Sa1'!H352</f>
        <v>0</v>
      </c>
      <c r="F6" s="10">
        <f>'Form Sa1'!I352</f>
        <v>0</v>
      </c>
    </row>
    <row r="7" spans="1:6" x14ac:dyDescent="0.3">
      <c r="A7" s="10">
        <v>3</v>
      </c>
      <c r="B7" s="2" t="s">
        <v>706</v>
      </c>
      <c r="C7" s="613" t="s">
        <v>1696</v>
      </c>
      <c r="D7" s="2" t="s">
        <v>53</v>
      </c>
      <c r="E7" s="222">
        <f>'Form Sa1'!H353</f>
        <v>0</v>
      </c>
      <c r="F7" s="10">
        <f>'Form Sa1'!I353</f>
        <v>0</v>
      </c>
    </row>
    <row r="8" spans="1:6" x14ac:dyDescent="0.3">
      <c r="A8" s="10">
        <v>4</v>
      </c>
      <c r="B8" s="2" t="s">
        <v>707</v>
      </c>
      <c r="C8" s="613" t="s">
        <v>1697</v>
      </c>
      <c r="D8" s="2" t="s">
        <v>53</v>
      </c>
      <c r="E8" s="222">
        <f>'Form Sa1'!H350</f>
        <v>0</v>
      </c>
      <c r="F8" s="10">
        <f>'Form Sa1'!I350</f>
        <v>0</v>
      </c>
    </row>
    <row r="9" spans="1:6" x14ac:dyDescent="0.3">
      <c r="A9" s="10">
        <v>5</v>
      </c>
      <c r="B9" s="2" t="s">
        <v>708</v>
      </c>
      <c r="C9" s="613" t="s">
        <v>1698</v>
      </c>
      <c r="D9" s="2" t="s">
        <v>53</v>
      </c>
      <c r="E9" s="222">
        <f>'Form Sa1'!H351</f>
        <v>0</v>
      </c>
      <c r="F9" s="10">
        <f>'Form Sa1'!I351</f>
        <v>0</v>
      </c>
    </row>
    <row r="10" spans="1:6" x14ac:dyDescent="0.3">
      <c r="A10" s="599"/>
      <c r="B10" s="598"/>
      <c r="C10" s="598"/>
      <c r="D10" s="598"/>
      <c r="E10" s="599"/>
      <c r="F10" s="599"/>
    </row>
    <row r="11" spans="1:6" x14ac:dyDescent="0.3">
      <c r="A11" s="10">
        <v>6</v>
      </c>
      <c r="B11" s="2" t="s">
        <v>709</v>
      </c>
      <c r="C11" s="2" t="s">
        <v>1312</v>
      </c>
      <c r="D11" s="2" t="s">
        <v>53</v>
      </c>
      <c r="E11" s="17">
        <f>E9-E8</f>
        <v>0</v>
      </c>
      <c r="F11" s="17">
        <f>F9-F8</f>
        <v>0</v>
      </c>
    </row>
    <row r="12" spans="1:6" x14ac:dyDescent="0.3">
      <c r="A12" s="10">
        <v>7</v>
      </c>
      <c r="B12" s="2" t="s">
        <v>710</v>
      </c>
      <c r="C12" s="2" t="s">
        <v>1699</v>
      </c>
      <c r="D12" s="2" t="s">
        <v>53</v>
      </c>
      <c r="E12" s="17">
        <f>IF(E11&gt;0,(E7+E11),E7)</f>
        <v>0</v>
      </c>
      <c r="F12" s="10">
        <f>IF(F11&gt;0,(F7+F11),F7)</f>
        <v>0</v>
      </c>
    </row>
    <row r="13" spans="1:6" x14ac:dyDescent="0.3">
      <c r="A13" s="10">
        <v>8</v>
      </c>
      <c r="B13" s="2" t="s">
        <v>711</v>
      </c>
      <c r="C13" s="2" t="s">
        <v>1700</v>
      </c>
      <c r="D13" s="2" t="s">
        <v>53</v>
      </c>
      <c r="E13" s="10">
        <f>IF(E11&lt;0,(E6-E11),E6)</f>
        <v>0</v>
      </c>
      <c r="F13" s="10">
        <f>IF(F11&lt;0,(F6-F11),F6)</f>
        <v>0</v>
      </c>
    </row>
    <row r="14" spans="1:6" x14ac:dyDescent="0.3">
      <c r="A14" s="10">
        <v>9</v>
      </c>
      <c r="B14" s="2" t="s">
        <v>1309</v>
      </c>
      <c r="C14" s="613" t="s">
        <v>1701</v>
      </c>
      <c r="D14" s="2" t="s">
        <v>1299</v>
      </c>
      <c r="E14" s="13">
        <f>'Baseline Parameter'!E65</f>
        <v>0</v>
      </c>
      <c r="F14" s="10">
        <f>'Baseline Parameter'!F65</f>
        <v>0</v>
      </c>
    </row>
    <row r="15" spans="1:6" s="193" customFormat="1" ht="28.8" x14ac:dyDescent="0.3">
      <c r="A15" s="48">
        <v>10</v>
      </c>
      <c r="B15" s="49" t="s">
        <v>712</v>
      </c>
      <c r="C15" s="49" t="s">
        <v>1313</v>
      </c>
      <c r="D15" s="49" t="s">
        <v>7</v>
      </c>
      <c r="E15" s="227">
        <f>E14*E12</f>
        <v>0</v>
      </c>
      <c r="F15" s="48">
        <f>F14*F12</f>
        <v>0</v>
      </c>
    </row>
    <row r="16" spans="1:6" s="193" customFormat="1" ht="28.8" x14ac:dyDescent="0.3">
      <c r="A16" s="48">
        <v>12</v>
      </c>
      <c r="B16" s="49" t="s">
        <v>713</v>
      </c>
      <c r="C16" s="49" t="s">
        <v>1314</v>
      </c>
      <c r="D16" s="49" t="s">
        <v>7</v>
      </c>
      <c r="E16" s="227">
        <f>E14*E13</f>
        <v>0</v>
      </c>
      <c r="F16" s="48">
        <f>F14*F13</f>
        <v>0</v>
      </c>
    </row>
    <row r="17" spans="1:15" s="193" customFormat="1" ht="28.8" x14ac:dyDescent="0.3">
      <c r="A17" s="48">
        <v>13</v>
      </c>
      <c r="B17" s="49" t="s">
        <v>1310</v>
      </c>
      <c r="C17" s="49" t="s">
        <v>1315</v>
      </c>
      <c r="D17" s="49" t="s">
        <v>7</v>
      </c>
      <c r="E17" s="227">
        <f>E15-E16</f>
        <v>0</v>
      </c>
      <c r="F17" s="227">
        <f>F15-F16</f>
        <v>0</v>
      </c>
    </row>
    <row r="18" spans="1:15" ht="23.25" customHeight="1" x14ac:dyDescent="0.3">
      <c r="A18" s="53">
        <v>14</v>
      </c>
      <c r="B18" s="183" t="s">
        <v>1311</v>
      </c>
      <c r="C18" s="183" t="s">
        <v>1316</v>
      </c>
      <c r="D18" s="183" t="s">
        <v>7</v>
      </c>
      <c r="E18" s="106"/>
      <c r="F18" s="228">
        <f>IF(AND(E3="Yes", F3="Yes"), (F17-E17),0)</f>
        <v>0</v>
      </c>
      <c r="L18" s="193"/>
      <c r="M18" s="193"/>
      <c r="N18" s="193"/>
      <c r="O18" s="193"/>
    </row>
    <row r="19" spans="1:15" x14ac:dyDescent="0.3">
      <c r="L19" s="193"/>
    </row>
    <row r="20" spans="1:15" x14ac:dyDescent="0.3">
      <c r="L20" s="193"/>
      <c r="M20" s="193"/>
      <c r="N20" s="193"/>
      <c r="O20" s="193"/>
    </row>
    <row r="21" spans="1:15" x14ac:dyDescent="0.3">
      <c r="L21" s="193"/>
      <c r="M21" s="193"/>
      <c r="N21" s="193"/>
      <c r="O21" s="193"/>
    </row>
    <row r="22" spans="1:15" x14ac:dyDescent="0.3">
      <c r="M22" s="193"/>
      <c r="N22" s="193"/>
      <c r="O22" s="193"/>
    </row>
  </sheetData>
  <sheetProtection algorithmName="SHA-512" hashValue="1pqzTim/+iASRwnEpwIuKSdj/A+FzKlaOB+30JsEaNrczOUp/lx/ZhOo+z9+pmTXTywThKvSSsfGNBuliLhAgw==" saltValue="EeSKQs1UgSSPmhXaPx1j6g==" spinCount="100000" sheet="1"/>
  <customSheetViews>
    <customSheetView guid="{808D63CE-AAC2-4BB4-99F0-D9F2ED9063AB}">
      <selection activeCell="B20" sqref="B20"/>
      <pageMargins left="0.7" right="0.7" top="0.75" bottom="0.75" header="0.3" footer="0.3"/>
      <pageSetup paperSize="9" orientation="portrait" r:id="rId1"/>
    </customSheetView>
  </customSheetViews>
  <mergeCells count="4">
    <mergeCell ref="A1:F1"/>
    <mergeCell ref="A2:B2"/>
    <mergeCell ref="C2:F2"/>
    <mergeCell ref="A3:C3"/>
  </mergeCells>
  <pageMargins left="0.7" right="0.7" top="0.75" bottom="0.75" header="0.3" footer="0.3"/>
  <pageSetup paperSize="9"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Z22"/>
  <sheetViews>
    <sheetView topLeftCell="A2" zoomScale="85" zoomScaleNormal="85" workbookViewId="0">
      <pane xSplit="3" ySplit="5" topLeftCell="I7" activePane="bottomRight" state="frozen"/>
      <selection activeCell="A2" sqref="A2"/>
      <selection pane="topRight" activeCell="D2" sqref="D2"/>
      <selection pane="bottomLeft" activeCell="A7" sqref="A7"/>
      <selection pane="bottomRight" activeCell="Q28" sqref="Q28:Q29"/>
    </sheetView>
  </sheetViews>
  <sheetFormatPr defaultRowHeight="14.4" x14ac:dyDescent="0.3"/>
  <cols>
    <col min="1" max="1" width="7.6640625" style="8" customWidth="1"/>
    <col min="2" max="2" width="36.6640625" customWidth="1"/>
    <col min="3" max="3" width="22.6640625" customWidth="1"/>
    <col min="4" max="4" width="15.109375" customWidth="1"/>
    <col min="5" max="5" width="16.109375" customWidth="1"/>
    <col min="6" max="6" width="14.88671875" customWidth="1"/>
    <col min="7" max="7" width="13" customWidth="1"/>
    <col min="8" max="8" width="15.5546875" customWidth="1"/>
    <col min="9" max="9" width="12.88671875" customWidth="1"/>
    <col min="10" max="10" width="12.44140625" customWidth="1"/>
    <col min="11" max="11" width="11.5546875" customWidth="1"/>
    <col min="12" max="12" width="13.109375" customWidth="1"/>
    <col min="13" max="13" width="12.88671875" customWidth="1"/>
    <col min="14" max="14" width="14.109375" customWidth="1"/>
    <col min="15" max="15" width="12.44140625" customWidth="1"/>
    <col min="16" max="16" width="12.6640625" customWidth="1"/>
    <col min="17" max="17" width="12.88671875" customWidth="1"/>
    <col min="18" max="18" width="13.6640625" customWidth="1"/>
    <col min="19" max="19" width="12.44140625" customWidth="1"/>
    <col min="20" max="20" width="12" customWidth="1"/>
    <col min="21" max="21" width="12.33203125" customWidth="1"/>
    <col min="22" max="22" width="13.33203125" customWidth="1"/>
    <col min="23" max="23" width="11.44140625" customWidth="1"/>
    <col min="24" max="24" width="12.33203125" customWidth="1"/>
    <col min="25" max="25" width="11.5546875" customWidth="1"/>
    <col min="26" max="26" width="12.88671875" customWidth="1"/>
  </cols>
  <sheetData>
    <row r="1" spans="1:26" ht="23.4" x14ac:dyDescent="0.3">
      <c r="A1" s="1278" t="s">
        <v>823</v>
      </c>
      <c r="B1" s="1278"/>
      <c r="C1" s="1278"/>
      <c r="D1" s="1278"/>
      <c r="E1" s="1278"/>
      <c r="F1" s="1278"/>
    </row>
    <row r="2" spans="1:26" ht="17.399999999999999" x14ac:dyDescent="0.3">
      <c r="A2" s="1133" t="s">
        <v>193</v>
      </c>
      <c r="B2" s="1133"/>
      <c r="C2" s="1133" t="str">
        <f>'NF - 5 Power Mix'!C2:F2</f>
        <v xml:space="preserve">  </v>
      </c>
      <c r="D2" s="1133"/>
      <c r="E2" s="1133"/>
      <c r="F2" s="1133"/>
    </row>
    <row r="3" spans="1:26" s="101" customFormat="1" x14ac:dyDescent="0.3">
      <c r="A3" s="1279" t="s">
        <v>1038</v>
      </c>
      <c r="B3" s="1279"/>
      <c r="C3" s="1279"/>
      <c r="D3" s="245" t="s">
        <v>635</v>
      </c>
      <c r="E3" s="245" t="str">
        <f>'Form Sa1'!H1087</f>
        <v>Yes</v>
      </c>
      <c r="F3" s="245" t="str">
        <f>'Form Sa1'!I1087</f>
        <v>Yes</v>
      </c>
    </row>
    <row r="4" spans="1:26" x14ac:dyDescent="0.3">
      <c r="A4" s="1280" t="s">
        <v>437</v>
      </c>
      <c r="B4" s="1282" t="s">
        <v>421</v>
      </c>
      <c r="C4" s="1282" t="s">
        <v>322</v>
      </c>
      <c r="D4" s="1282" t="s">
        <v>301</v>
      </c>
      <c r="E4" s="1284" t="s">
        <v>1488</v>
      </c>
      <c r="F4" s="1285"/>
      <c r="G4" s="1284" t="s">
        <v>1490</v>
      </c>
      <c r="H4" s="1285"/>
      <c r="I4" s="1284" t="s">
        <v>1491</v>
      </c>
      <c r="J4" s="1285"/>
      <c r="K4" s="1284" t="s">
        <v>1492</v>
      </c>
      <c r="L4" s="1285"/>
      <c r="M4" s="1284" t="s">
        <v>1493</v>
      </c>
      <c r="N4" s="1285"/>
      <c r="O4" s="1284" t="s">
        <v>1494</v>
      </c>
      <c r="P4" s="1285"/>
      <c r="Q4" s="1284" t="s">
        <v>1495</v>
      </c>
      <c r="R4" s="1285"/>
      <c r="S4" s="1284" t="s">
        <v>1500</v>
      </c>
      <c r="T4" s="1285"/>
      <c r="U4" s="1284" t="s">
        <v>1498</v>
      </c>
      <c r="V4" s="1285"/>
      <c r="W4" s="1284" t="s">
        <v>1496</v>
      </c>
      <c r="X4" s="1285"/>
      <c r="Y4" s="1284" t="s">
        <v>2020</v>
      </c>
      <c r="Z4" s="1285"/>
    </row>
    <row r="5" spans="1:26" ht="27.6" x14ac:dyDescent="0.3">
      <c r="A5" s="1281"/>
      <c r="B5" s="1283"/>
      <c r="C5" s="1283"/>
      <c r="D5" s="1283"/>
      <c r="E5" s="44" t="s">
        <v>438</v>
      </c>
      <c r="F5" s="44" t="s">
        <v>439</v>
      </c>
      <c r="G5" s="44" t="s">
        <v>438</v>
      </c>
      <c r="H5" s="44" t="s">
        <v>439</v>
      </c>
      <c r="I5" s="44" t="s">
        <v>438</v>
      </c>
      <c r="J5" s="44" t="s">
        <v>439</v>
      </c>
      <c r="K5" s="44" t="s">
        <v>438</v>
      </c>
      <c r="L5" s="44" t="s">
        <v>439</v>
      </c>
      <c r="M5" s="44" t="s">
        <v>438</v>
      </c>
      <c r="N5" s="44" t="s">
        <v>439</v>
      </c>
      <c r="O5" s="44" t="s">
        <v>438</v>
      </c>
      <c r="P5" s="44" t="s">
        <v>439</v>
      </c>
      <c r="Q5" s="44" t="s">
        <v>438</v>
      </c>
      <c r="R5" s="44" t="s">
        <v>439</v>
      </c>
      <c r="S5" s="44" t="s">
        <v>438</v>
      </c>
      <c r="T5" s="44" t="s">
        <v>439</v>
      </c>
      <c r="U5" s="44" t="s">
        <v>438</v>
      </c>
      <c r="V5" s="44" t="s">
        <v>439</v>
      </c>
      <c r="W5" s="44" t="s">
        <v>438</v>
      </c>
      <c r="X5" s="44" t="s">
        <v>439</v>
      </c>
      <c r="Y5" s="44" t="s">
        <v>438</v>
      </c>
      <c r="Z5" s="44" t="s">
        <v>439</v>
      </c>
    </row>
    <row r="6" spans="1:26" s="101" customFormat="1" x14ac:dyDescent="0.3">
      <c r="A6" s="116">
        <v>1</v>
      </c>
      <c r="B6" s="117" t="s">
        <v>925</v>
      </c>
      <c r="C6" s="623" t="s">
        <v>1702</v>
      </c>
      <c r="D6" s="117" t="s">
        <v>53</v>
      </c>
      <c r="E6" s="118">
        <f>'Form Sa1'!H158</f>
        <v>0</v>
      </c>
      <c r="F6" s="118">
        <f>'Form Sa1'!I158</f>
        <v>0</v>
      </c>
      <c r="G6" s="17">
        <f>'Form Sa1'!H175</f>
        <v>0</v>
      </c>
      <c r="H6" s="17">
        <f>'Form Sa1'!I175</f>
        <v>0</v>
      </c>
      <c r="I6" s="17">
        <f>'Form Sa1'!H192</f>
        <v>0</v>
      </c>
      <c r="J6" s="17">
        <f>'Form Sa1'!I192</f>
        <v>0</v>
      </c>
      <c r="K6" s="17">
        <f>'Form Sa1'!H209</f>
        <v>0</v>
      </c>
      <c r="L6" s="17">
        <f>'Form Sa1'!I209</f>
        <v>0</v>
      </c>
      <c r="M6" s="17">
        <f>'Form Sa1'!H226</f>
        <v>0</v>
      </c>
      <c r="N6" s="17">
        <f>'Form Sa1'!I226</f>
        <v>0</v>
      </c>
      <c r="O6" s="17">
        <f>'Form Sa1'!H243</f>
        <v>0</v>
      </c>
      <c r="P6" s="17">
        <f>'Form Sa1'!I243</f>
        <v>0</v>
      </c>
      <c r="Q6" s="17">
        <f>'Form Sa1'!H260</f>
        <v>0</v>
      </c>
      <c r="R6" s="17">
        <f>'Form Sa1'!I260</f>
        <v>0</v>
      </c>
      <c r="S6" s="17">
        <f>'Form Sa1'!H277</f>
        <v>0</v>
      </c>
      <c r="T6" s="17">
        <f>'Form Sa1'!I277</f>
        <v>0</v>
      </c>
      <c r="U6" s="17">
        <f>'Form Sa1'!H294</f>
        <v>0</v>
      </c>
      <c r="V6" s="17">
        <f>'Form Sa1'!I294</f>
        <v>0</v>
      </c>
      <c r="W6" s="17">
        <f>'Form Sa1'!H311</f>
        <v>0</v>
      </c>
      <c r="X6" s="17">
        <f>'Form Sa1'!I311</f>
        <v>0</v>
      </c>
      <c r="Y6" s="17">
        <f>'Form Sa1'!H328</f>
        <v>0</v>
      </c>
      <c r="Z6" s="17">
        <f>'Form Sa1'!I328</f>
        <v>0</v>
      </c>
    </row>
    <row r="7" spans="1:26" s="101" customFormat="1" ht="30" customHeight="1" x14ac:dyDescent="0.3">
      <c r="A7" s="116">
        <v>2</v>
      </c>
      <c r="B7" s="117" t="s">
        <v>1035</v>
      </c>
      <c r="C7" s="623" t="s">
        <v>1703</v>
      </c>
      <c r="D7" s="117" t="s">
        <v>680</v>
      </c>
      <c r="E7" s="118">
        <f>'Baseline Parameter'!E112</f>
        <v>0</v>
      </c>
      <c r="F7" s="118">
        <f>'Baseline Parameter'!F112</f>
        <v>0</v>
      </c>
      <c r="G7" s="118">
        <f>'Baseline Parameter'!$E$112</f>
        <v>0</v>
      </c>
      <c r="H7" s="118">
        <f>'Baseline Parameter'!$F$112</f>
        <v>0</v>
      </c>
      <c r="I7" s="118">
        <f>'Baseline Parameter'!$E$112</f>
        <v>0</v>
      </c>
      <c r="J7" s="118">
        <f>'Baseline Parameter'!$F$112</f>
        <v>0</v>
      </c>
      <c r="K7" s="118">
        <f>'Baseline Parameter'!$E$112</f>
        <v>0</v>
      </c>
      <c r="L7" s="118">
        <f>'Baseline Parameter'!$F$112</f>
        <v>0</v>
      </c>
      <c r="M7" s="118">
        <f>'Baseline Parameter'!$E$112</f>
        <v>0</v>
      </c>
      <c r="N7" s="118">
        <f>'Baseline Parameter'!$F$112</f>
        <v>0</v>
      </c>
      <c r="O7" s="118">
        <f>'Baseline Parameter'!$E$112</f>
        <v>0</v>
      </c>
      <c r="P7" s="118">
        <f>'Baseline Parameter'!$F$112</f>
        <v>0</v>
      </c>
      <c r="Q7" s="118">
        <f>'Baseline Parameter'!$E$112</f>
        <v>0</v>
      </c>
      <c r="R7" s="118">
        <f>'Baseline Parameter'!$F$112</f>
        <v>0</v>
      </c>
      <c r="S7" s="118">
        <f>'Baseline Parameter'!$E$112</f>
        <v>0</v>
      </c>
      <c r="T7" s="118">
        <f>'Baseline Parameter'!$F$112</f>
        <v>0</v>
      </c>
      <c r="U7" s="118">
        <f>'Baseline Parameter'!$E$112</f>
        <v>0</v>
      </c>
      <c r="V7" s="118">
        <f>'Baseline Parameter'!$F$112</f>
        <v>0</v>
      </c>
      <c r="W7" s="118">
        <f>'Baseline Parameter'!$E$112</f>
        <v>0</v>
      </c>
      <c r="X7" s="118">
        <f>'Baseline Parameter'!$F$112</f>
        <v>0</v>
      </c>
      <c r="Y7" s="118">
        <f>'Baseline Parameter'!$E$112</f>
        <v>0</v>
      </c>
      <c r="Z7" s="118">
        <f>'Baseline Parameter'!$F$112</f>
        <v>0</v>
      </c>
    </row>
    <row r="8" spans="1:26" ht="15" x14ac:dyDescent="0.3">
      <c r="A8" s="116">
        <v>3</v>
      </c>
      <c r="B8" s="3" t="s">
        <v>927</v>
      </c>
      <c r="C8" s="623" t="s">
        <v>1704</v>
      </c>
      <c r="D8" s="2" t="s">
        <v>921</v>
      </c>
      <c r="E8" s="10">
        <f>'Form Sa1'!H160</f>
        <v>0</v>
      </c>
      <c r="F8" s="10">
        <f>'Form Sa1'!I160</f>
        <v>0</v>
      </c>
      <c r="G8" s="17">
        <f>'Form Sa1'!H177</f>
        <v>0</v>
      </c>
      <c r="H8" s="17">
        <f>'Form Sa1'!I177</f>
        <v>0</v>
      </c>
      <c r="I8" s="17">
        <f>'Form Sa1'!H194</f>
        <v>0</v>
      </c>
      <c r="J8" s="17">
        <f>'Form Sa1'!I194</f>
        <v>0</v>
      </c>
      <c r="K8" s="17">
        <f>'Form Sa1'!H211</f>
        <v>0</v>
      </c>
      <c r="L8" s="17">
        <f>'Form Sa1'!I211</f>
        <v>0</v>
      </c>
      <c r="M8" s="17">
        <f>'Form Sa1'!H228</f>
        <v>0</v>
      </c>
      <c r="N8" s="17">
        <f>'Form Sa1'!I228</f>
        <v>0</v>
      </c>
      <c r="O8" s="17">
        <f>'Form Sa1'!H245</f>
        <v>0</v>
      </c>
      <c r="P8" s="17">
        <f>'Form Sa1'!I245</f>
        <v>0</v>
      </c>
      <c r="Q8" s="17">
        <f>'Form Sa1'!H262</f>
        <v>0</v>
      </c>
      <c r="R8" s="17">
        <f>'Form Sa1'!I262</f>
        <v>0</v>
      </c>
      <c r="S8" s="17">
        <f>'Form Sa1'!H279</f>
        <v>0</v>
      </c>
      <c r="T8" s="17">
        <f>'Form Sa1'!I279</f>
        <v>0</v>
      </c>
      <c r="U8" s="17">
        <f>'Form Sa1'!H296</f>
        <v>0</v>
      </c>
      <c r="V8" s="17">
        <f>'Form Sa1'!I296</f>
        <v>0</v>
      </c>
      <c r="W8" s="17">
        <f>'Form Sa1'!H313</f>
        <v>0</v>
      </c>
      <c r="X8" s="17">
        <f>'Form Sa1'!I313</f>
        <v>0</v>
      </c>
      <c r="Y8" s="17">
        <f>'Form Sa1'!H330</f>
        <v>0</v>
      </c>
      <c r="Z8" s="17">
        <f>'Form Sa1'!I330</f>
        <v>0</v>
      </c>
    </row>
    <row r="9" spans="1:26" ht="15" x14ac:dyDescent="0.3">
      <c r="A9" s="116">
        <v>4</v>
      </c>
      <c r="B9" s="3" t="s">
        <v>914</v>
      </c>
      <c r="C9" s="623" t="s">
        <v>1705</v>
      </c>
      <c r="D9" s="2" t="s">
        <v>921</v>
      </c>
      <c r="E9" s="10">
        <f>'Form Sa1'!H161</f>
        <v>0</v>
      </c>
      <c r="F9" s="10">
        <f>'Form Sa1'!I161</f>
        <v>0</v>
      </c>
      <c r="G9" s="17">
        <f>'Form Sa1'!H178</f>
        <v>0</v>
      </c>
      <c r="H9" s="17">
        <f>'Form Sa1'!I178</f>
        <v>0</v>
      </c>
      <c r="I9" s="17">
        <f>'Form Sa1'!H195</f>
        <v>0</v>
      </c>
      <c r="J9" s="17">
        <f>'Form Sa1'!I195</f>
        <v>0</v>
      </c>
      <c r="K9" s="17">
        <f>'Form Sa1'!H212</f>
        <v>0</v>
      </c>
      <c r="L9" s="17">
        <f>'Form Sa1'!I212</f>
        <v>0</v>
      </c>
      <c r="M9" s="17">
        <f>'Form Sa1'!H229</f>
        <v>0</v>
      </c>
      <c r="N9" s="17">
        <f>'Form Sa1'!I229</f>
        <v>0</v>
      </c>
      <c r="O9" s="17">
        <f>'Form Sa1'!H246</f>
        <v>0</v>
      </c>
      <c r="P9" s="17">
        <f>'Form Sa1'!I246</f>
        <v>0</v>
      </c>
      <c r="Q9" s="17">
        <f>'Form Sa1'!H263</f>
        <v>0</v>
      </c>
      <c r="R9" s="17">
        <f>'Form Sa1'!I263</f>
        <v>0</v>
      </c>
      <c r="S9" s="17">
        <f>'Form Sa1'!H280</f>
        <v>0</v>
      </c>
      <c r="T9" s="17">
        <f>'Form Sa1'!I280</f>
        <v>0</v>
      </c>
      <c r="U9" s="17">
        <f>'Form Sa1'!H297</f>
        <v>0</v>
      </c>
      <c r="V9" s="17">
        <f>'Form Sa1'!I297</f>
        <v>0</v>
      </c>
      <c r="W9" s="17">
        <f>'Form Sa1'!H314</f>
        <v>0</v>
      </c>
      <c r="X9" s="17">
        <f>'Form Sa1'!I314</f>
        <v>0</v>
      </c>
      <c r="Y9" s="17">
        <f>'Form Sa1'!H331</f>
        <v>0</v>
      </c>
      <c r="Z9" s="17">
        <f>'Form Sa1'!I331</f>
        <v>0</v>
      </c>
    </row>
    <row r="10" spans="1:26" ht="15" x14ac:dyDescent="0.3">
      <c r="A10" s="116">
        <v>5</v>
      </c>
      <c r="B10" s="3" t="s">
        <v>915</v>
      </c>
      <c r="C10" s="623" t="s">
        <v>1706</v>
      </c>
      <c r="D10" s="2" t="s">
        <v>922</v>
      </c>
      <c r="E10" s="10">
        <f>'Form Sa1'!H162</f>
        <v>0</v>
      </c>
      <c r="F10" s="10">
        <f>'Form Sa1'!I162</f>
        <v>0</v>
      </c>
      <c r="G10" s="17">
        <f>'Form Sa1'!H179</f>
        <v>0</v>
      </c>
      <c r="H10" s="17">
        <f>'Form Sa1'!I179</f>
        <v>0</v>
      </c>
      <c r="I10" s="17">
        <f>'Form Sa1'!H196</f>
        <v>0</v>
      </c>
      <c r="J10" s="17">
        <f>'Form Sa1'!I196</f>
        <v>0</v>
      </c>
      <c r="K10" s="17">
        <f>'Form Sa1'!H213</f>
        <v>0</v>
      </c>
      <c r="L10" s="17">
        <f>'Form Sa1'!I213</f>
        <v>0</v>
      </c>
      <c r="M10" s="17">
        <f>'Form Sa1'!H230</f>
        <v>0</v>
      </c>
      <c r="N10" s="17">
        <f>'Form Sa1'!I230</f>
        <v>0</v>
      </c>
      <c r="O10" s="17">
        <f>'Form Sa1'!H247</f>
        <v>0</v>
      </c>
      <c r="P10" s="17">
        <f>'Form Sa1'!I247</f>
        <v>0</v>
      </c>
      <c r="Q10" s="17">
        <f>'Form Sa1'!H264</f>
        <v>0</v>
      </c>
      <c r="R10" s="17">
        <f>'Form Sa1'!I264</f>
        <v>0</v>
      </c>
      <c r="S10" s="17">
        <f>'Form Sa1'!H281</f>
        <v>0</v>
      </c>
      <c r="T10" s="17">
        <f>'Form Sa1'!I281</f>
        <v>0</v>
      </c>
      <c r="U10" s="17">
        <f>'Form Sa1'!H298</f>
        <v>0</v>
      </c>
      <c r="V10" s="17">
        <f>'Form Sa1'!I298</f>
        <v>0</v>
      </c>
      <c r="W10" s="17">
        <f>'Form Sa1'!H315</f>
        <v>0</v>
      </c>
      <c r="X10" s="17">
        <f>'Form Sa1'!I315</f>
        <v>0</v>
      </c>
      <c r="Y10" s="17">
        <f>'Form Sa1'!H332</f>
        <v>0</v>
      </c>
      <c r="Z10" s="17">
        <f>'Form Sa1'!I332</f>
        <v>0</v>
      </c>
    </row>
    <row r="11" spans="1:26" ht="15" x14ac:dyDescent="0.3">
      <c r="A11" s="116">
        <v>6</v>
      </c>
      <c r="B11" s="3" t="s">
        <v>916</v>
      </c>
      <c r="C11" s="623" t="s">
        <v>1707</v>
      </c>
      <c r="D11" s="2" t="s">
        <v>922</v>
      </c>
      <c r="E11" s="10">
        <f>'Form Sa1'!H163</f>
        <v>0</v>
      </c>
      <c r="F11" s="10">
        <f>'Form Sa1'!I163</f>
        <v>0</v>
      </c>
      <c r="G11" s="17">
        <f>'Form Sa1'!H180</f>
        <v>0</v>
      </c>
      <c r="H11" s="17">
        <f>'Form Sa1'!I180</f>
        <v>0</v>
      </c>
      <c r="I11" s="17">
        <f>'Form Sa1'!H197</f>
        <v>0</v>
      </c>
      <c r="J11" s="17">
        <f>'Form Sa1'!I197</f>
        <v>0</v>
      </c>
      <c r="K11" s="17">
        <f>'Form Sa1'!H214</f>
        <v>0</v>
      </c>
      <c r="L11" s="17">
        <f>'Form Sa1'!I214</f>
        <v>0</v>
      </c>
      <c r="M11" s="17">
        <f>'Form Sa1'!H231</f>
        <v>0</v>
      </c>
      <c r="N11" s="17">
        <f>'Form Sa1'!I231</f>
        <v>0</v>
      </c>
      <c r="O11" s="17">
        <f>'Form Sa1'!H248</f>
        <v>0</v>
      </c>
      <c r="P11" s="17">
        <f>'Form Sa1'!I248</f>
        <v>0</v>
      </c>
      <c r="Q11" s="17">
        <f>'Form Sa1'!H265</f>
        <v>0</v>
      </c>
      <c r="R11" s="17">
        <f>'Form Sa1'!I265</f>
        <v>0</v>
      </c>
      <c r="S11" s="17">
        <f>'Form Sa1'!H282</f>
        <v>0</v>
      </c>
      <c r="T11" s="17">
        <f>'Form Sa1'!I282</f>
        <v>0</v>
      </c>
      <c r="U11" s="17">
        <f>'Form Sa1'!H299</f>
        <v>0</v>
      </c>
      <c r="V11" s="17">
        <f>'Form Sa1'!I299</f>
        <v>0</v>
      </c>
      <c r="W11" s="17">
        <f>'Form Sa1'!H316</f>
        <v>0</v>
      </c>
      <c r="X11" s="17">
        <f>'Form Sa1'!I316</f>
        <v>0</v>
      </c>
      <c r="Y11" s="17">
        <f>'Form Sa1'!H333</f>
        <v>0</v>
      </c>
      <c r="Z11" s="17">
        <f>'Form Sa1'!I333</f>
        <v>0</v>
      </c>
    </row>
    <row r="12" spans="1:26" s="92" customFormat="1" ht="15" x14ac:dyDescent="0.3">
      <c r="A12" s="116">
        <v>7</v>
      </c>
      <c r="B12" s="3" t="s">
        <v>917</v>
      </c>
      <c r="C12" s="623" t="s">
        <v>1708</v>
      </c>
      <c r="D12" s="107" t="s">
        <v>922</v>
      </c>
      <c r="E12" s="78">
        <f>'Form Sa1'!H164</f>
        <v>0</v>
      </c>
      <c r="F12" s="78">
        <f>'Form Sa1'!I164</f>
        <v>0</v>
      </c>
      <c r="G12" s="17">
        <f>'Form Sa1'!H181</f>
        <v>0</v>
      </c>
      <c r="H12" s="17">
        <f>'Form Sa1'!I181</f>
        <v>0</v>
      </c>
      <c r="I12" s="17">
        <f>'Form Sa1'!H198</f>
        <v>0</v>
      </c>
      <c r="J12" s="17">
        <f>'Form Sa1'!I198</f>
        <v>0</v>
      </c>
      <c r="K12" s="17">
        <f>'Form Sa1'!H215</f>
        <v>0</v>
      </c>
      <c r="L12" s="17">
        <f>'Form Sa1'!I215</f>
        <v>0</v>
      </c>
      <c r="M12" s="17">
        <f>'Form Sa1'!H232</f>
        <v>0</v>
      </c>
      <c r="N12" s="17">
        <f>'Form Sa1'!I232</f>
        <v>0</v>
      </c>
      <c r="O12" s="17">
        <f>'Form Sa1'!H249</f>
        <v>0</v>
      </c>
      <c r="P12" s="17">
        <f>'Form Sa1'!I249</f>
        <v>0</v>
      </c>
      <c r="Q12" s="17">
        <f>'Form Sa1'!H266</f>
        <v>0</v>
      </c>
      <c r="R12" s="17">
        <f>'Form Sa1'!I266</f>
        <v>0</v>
      </c>
      <c r="S12" s="17">
        <f>'Form Sa1'!H283</f>
        <v>0</v>
      </c>
      <c r="T12" s="17">
        <f>'Form Sa1'!I283</f>
        <v>0</v>
      </c>
      <c r="U12" s="17">
        <f>'Form Sa1'!H300</f>
        <v>0</v>
      </c>
      <c r="V12" s="17">
        <f>'Form Sa1'!I300</f>
        <v>0</v>
      </c>
      <c r="W12" s="17">
        <f>'Form Sa1'!H317</f>
        <v>0</v>
      </c>
      <c r="X12" s="17">
        <f>'Form Sa1'!I317</f>
        <v>0</v>
      </c>
      <c r="Y12" s="17">
        <f>'Form Sa1'!H334</f>
        <v>0</v>
      </c>
      <c r="Z12" s="17">
        <f>'Form Sa1'!I334</f>
        <v>0</v>
      </c>
    </row>
    <row r="13" spans="1:26" ht="15" x14ac:dyDescent="0.3">
      <c r="A13" s="116">
        <v>8</v>
      </c>
      <c r="B13" s="3" t="s">
        <v>918</v>
      </c>
      <c r="C13" s="623" t="s">
        <v>1709</v>
      </c>
      <c r="D13" s="2" t="s">
        <v>923</v>
      </c>
      <c r="E13" s="10">
        <f>'Form Sa1'!H165</f>
        <v>0</v>
      </c>
      <c r="F13" s="10">
        <f>'Form Sa1'!I165</f>
        <v>0</v>
      </c>
      <c r="G13" s="17">
        <f>'Form Sa1'!H182</f>
        <v>0</v>
      </c>
      <c r="H13" s="17">
        <f>'Form Sa1'!I182</f>
        <v>0</v>
      </c>
      <c r="I13" s="17">
        <f>'Form Sa1'!H199</f>
        <v>0</v>
      </c>
      <c r="J13" s="17">
        <f>'Form Sa1'!I199</f>
        <v>0</v>
      </c>
      <c r="K13" s="17">
        <f>'Form Sa1'!H216</f>
        <v>0</v>
      </c>
      <c r="L13" s="17">
        <f>'Form Sa1'!I216</f>
        <v>0</v>
      </c>
      <c r="M13" s="17">
        <f>'Form Sa1'!H233</f>
        <v>0</v>
      </c>
      <c r="N13" s="17">
        <f>'Form Sa1'!I233</f>
        <v>0</v>
      </c>
      <c r="O13" s="17">
        <f>'Form Sa1'!H250</f>
        <v>0</v>
      </c>
      <c r="P13" s="17">
        <f>'Form Sa1'!I250</f>
        <v>0</v>
      </c>
      <c r="Q13" s="17">
        <f>'Form Sa1'!H267</f>
        <v>0</v>
      </c>
      <c r="R13" s="17">
        <f>'Form Sa1'!I267</f>
        <v>0</v>
      </c>
      <c r="S13" s="17">
        <f>'Form Sa1'!H284</f>
        <v>0</v>
      </c>
      <c r="T13" s="17">
        <f>'Form Sa1'!I284</f>
        <v>0</v>
      </c>
      <c r="U13" s="17">
        <f>'Form Sa1'!H301</f>
        <v>0</v>
      </c>
      <c r="V13" s="17">
        <f>'Form Sa1'!I301</f>
        <v>0</v>
      </c>
      <c r="W13" s="17">
        <f>'Form Sa1'!H318</f>
        <v>0</v>
      </c>
      <c r="X13" s="17">
        <f>'Form Sa1'!I318</f>
        <v>0</v>
      </c>
      <c r="Y13" s="17">
        <f>'Form Sa1'!H335</f>
        <v>0</v>
      </c>
      <c r="Z13" s="17">
        <f>'Form Sa1'!I335</f>
        <v>0</v>
      </c>
    </row>
    <row r="14" spans="1:26" ht="15" x14ac:dyDescent="0.3">
      <c r="A14" s="596"/>
      <c r="B14" s="597"/>
      <c r="C14" s="598"/>
      <c r="D14" s="598"/>
      <c r="E14" s="599"/>
      <c r="F14" s="599"/>
      <c r="G14" s="599"/>
      <c r="H14" s="599"/>
      <c r="I14" s="599"/>
      <c r="J14" s="599"/>
      <c r="K14" s="599"/>
      <c r="L14" s="599"/>
      <c r="M14" s="599"/>
      <c r="N14" s="599"/>
      <c r="O14" s="599"/>
      <c r="P14" s="599"/>
      <c r="Q14" s="599"/>
      <c r="R14" s="599"/>
      <c r="S14" s="599"/>
      <c r="T14" s="599"/>
      <c r="U14" s="599"/>
      <c r="V14" s="599"/>
      <c r="W14" s="599"/>
      <c r="X14" s="599"/>
      <c r="Y14" s="599"/>
      <c r="Z14" s="599"/>
    </row>
    <row r="15" spans="1:26" s="92" customFormat="1" ht="28.8" x14ac:dyDescent="0.3">
      <c r="A15" s="116">
        <v>9</v>
      </c>
      <c r="B15" s="107" t="s">
        <v>919</v>
      </c>
      <c r="C15" s="49" t="s">
        <v>1937</v>
      </c>
      <c r="D15" s="107"/>
      <c r="E15" s="686">
        <f t="shared" ref="E15:X15" si="0">IFERROR(((E12+E9*E10)*298000/(E9*E13)),0)</f>
        <v>0</v>
      </c>
      <c r="F15" s="686">
        <f t="shared" si="0"/>
        <v>0</v>
      </c>
      <c r="G15" s="686">
        <f t="shared" si="0"/>
        <v>0</v>
      </c>
      <c r="H15" s="686">
        <f t="shared" si="0"/>
        <v>0</v>
      </c>
      <c r="I15" s="686">
        <f t="shared" si="0"/>
        <v>0</v>
      </c>
      <c r="J15" s="686">
        <f t="shared" si="0"/>
        <v>0</v>
      </c>
      <c r="K15" s="686">
        <f t="shared" si="0"/>
        <v>0</v>
      </c>
      <c r="L15" s="686">
        <f t="shared" si="0"/>
        <v>0</v>
      </c>
      <c r="M15" s="686">
        <f t="shared" si="0"/>
        <v>0</v>
      </c>
      <c r="N15" s="686">
        <f t="shared" si="0"/>
        <v>0</v>
      </c>
      <c r="O15" s="686">
        <f t="shared" si="0"/>
        <v>0</v>
      </c>
      <c r="P15" s="686">
        <f t="shared" si="0"/>
        <v>0</v>
      </c>
      <c r="Q15" s="686">
        <f t="shared" si="0"/>
        <v>0</v>
      </c>
      <c r="R15" s="686">
        <f t="shared" si="0"/>
        <v>0</v>
      </c>
      <c r="S15" s="686">
        <f t="shared" si="0"/>
        <v>0</v>
      </c>
      <c r="T15" s="686">
        <f t="shared" si="0"/>
        <v>0</v>
      </c>
      <c r="U15" s="686">
        <f t="shared" si="0"/>
        <v>0</v>
      </c>
      <c r="V15" s="686">
        <f t="shared" si="0"/>
        <v>0</v>
      </c>
      <c r="W15" s="686">
        <f t="shared" si="0"/>
        <v>0</v>
      </c>
      <c r="X15" s="686">
        <f t="shared" si="0"/>
        <v>0</v>
      </c>
      <c r="Y15" s="686">
        <f>IFERROR(((Y12+Y9*Y10)*298000/(Y9*Y13)),0)</f>
        <v>0</v>
      </c>
      <c r="Z15" s="686">
        <f>IFERROR(((Z12+Z9*Z10)*298000/(Z9*Z13)),0)</f>
        <v>0</v>
      </c>
    </row>
    <row r="16" spans="1:26" x14ac:dyDescent="0.3">
      <c r="A16" s="116">
        <v>10</v>
      </c>
      <c r="B16" s="2" t="s">
        <v>920</v>
      </c>
      <c r="C16" s="2" t="s">
        <v>1710</v>
      </c>
      <c r="D16" s="2"/>
      <c r="E16" s="17">
        <f t="shared" ref="E16:X16" si="1">IFERROR(((E11-E10)*2980/E13),0)</f>
        <v>0</v>
      </c>
      <c r="F16" s="17">
        <f t="shared" si="1"/>
        <v>0</v>
      </c>
      <c r="G16" s="17">
        <f t="shared" si="1"/>
        <v>0</v>
      </c>
      <c r="H16" s="17">
        <f t="shared" si="1"/>
        <v>0</v>
      </c>
      <c r="I16" s="17">
        <f t="shared" si="1"/>
        <v>0</v>
      </c>
      <c r="J16" s="17">
        <f t="shared" si="1"/>
        <v>0</v>
      </c>
      <c r="K16" s="17">
        <f t="shared" si="1"/>
        <v>0</v>
      </c>
      <c r="L16" s="17">
        <f t="shared" si="1"/>
        <v>0</v>
      </c>
      <c r="M16" s="17">
        <f t="shared" si="1"/>
        <v>0</v>
      </c>
      <c r="N16" s="17">
        <f t="shared" si="1"/>
        <v>0</v>
      </c>
      <c r="O16" s="17">
        <f t="shared" si="1"/>
        <v>0</v>
      </c>
      <c r="P16" s="17">
        <f t="shared" si="1"/>
        <v>0</v>
      </c>
      <c r="Q16" s="17">
        <f t="shared" si="1"/>
        <v>0</v>
      </c>
      <c r="R16" s="17">
        <f t="shared" si="1"/>
        <v>0</v>
      </c>
      <c r="S16" s="17">
        <f t="shared" si="1"/>
        <v>0</v>
      </c>
      <c r="T16" s="17">
        <f t="shared" si="1"/>
        <v>0</v>
      </c>
      <c r="U16" s="17">
        <f t="shared" si="1"/>
        <v>0</v>
      </c>
      <c r="V16" s="17">
        <f t="shared" si="1"/>
        <v>0</v>
      </c>
      <c r="W16" s="17">
        <f t="shared" si="1"/>
        <v>0</v>
      </c>
      <c r="X16" s="17">
        <f t="shared" si="1"/>
        <v>0</v>
      </c>
      <c r="Y16" s="17">
        <f>IFERROR(((Y11-Y10)*2980/Y13),0)</f>
        <v>0</v>
      </c>
      <c r="Z16" s="17">
        <f>IFERROR(((Z11-Z10)*2980/Z13),0)</f>
        <v>0</v>
      </c>
    </row>
    <row r="17" spans="1:26" x14ac:dyDescent="0.3">
      <c r="A17" s="116">
        <v>11</v>
      </c>
      <c r="B17" s="2" t="s">
        <v>170</v>
      </c>
      <c r="C17" s="2" t="s">
        <v>1711</v>
      </c>
      <c r="D17" s="2" t="s">
        <v>122</v>
      </c>
      <c r="E17" s="13">
        <f t="shared" ref="E17:X17" si="2">IFERROR((E8*100/E9),0)</f>
        <v>0</v>
      </c>
      <c r="F17" s="13">
        <f t="shared" si="2"/>
        <v>0</v>
      </c>
      <c r="G17" s="13">
        <f t="shared" si="2"/>
        <v>0</v>
      </c>
      <c r="H17" s="13">
        <f t="shared" si="2"/>
        <v>0</v>
      </c>
      <c r="I17" s="13">
        <f t="shared" si="2"/>
        <v>0</v>
      </c>
      <c r="J17" s="13">
        <f t="shared" si="2"/>
        <v>0</v>
      </c>
      <c r="K17" s="13">
        <f t="shared" si="2"/>
        <v>0</v>
      </c>
      <c r="L17" s="13">
        <f t="shared" si="2"/>
        <v>0</v>
      </c>
      <c r="M17" s="13">
        <f t="shared" si="2"/>
        <v>0</v>
      </c>
      <c r="N17" s="13">
        <f t="shared" si="2"/>
        <v>0</v>
      </c>
      <c r="O17" s="13">
        <f t="shared" si="2"/>
        <v>0</v>
      </c>
      <c r="P17" s="13">
        <f t="shared" si="2"/>
        <v>0</v>
      </c>
      <c r="Q17" s="13">
        <f t="shared" si="2"/>
        <v>0</v>
      </c>
      <c r="R17" s="13">
        <f t="shared" si="2"/>
        <v>0</v>
      </c>
      <c r="S17" s="13">
        <f t="shared" si="2"/>
        <v>0</v>
      </c>
      <c r="T17" s="13">
        <f t="shared" si="2"/>
        <v>0</v>
      </c>
      <c r="U17" s="13">
        <f t="shared" si="2"/>
        <v>0</v>
      </c>
      <c r="V17" s="13">
        <f t="shared" si="2"/>
        <v>0</v>
      </c>
      <c r="W17" s="13">
        <f t="shared" si="2"/>
        <v>0</v>
      </c>
      <c r="X17" s="13">
        <f t="shared" si="2"/>
        <v>0</v>
      </c>
      <c r="Y17" s="13">
        <f>IFERROR((Y8*100/Y9),0)</f>
        <v>0</v>
      </c>
      <c r="Z17" s="13">
        <f>IFERROR((Z8*100/Z9),0)</f>
        <v>0</v>
      </c>
    </row>
    <row r="18" spans="1:26" x14ac:dyDescent="0.3">
      <c r="A18" s="116">
        <v>12</v>
      </c>
      <c r="B18" s="139" t="s">
        <v>928</v>
      </c>
      <c r="C18" s="11" t="s">
        <v>1712</v>
      </c>
      <c r="D18" s="11" t="s">
        <v>924</v>
      </c>
      <c r="E18" s="140">
        <f t="shared" ref="E18:X18" si="3">IFERROR(((E15/E17)+E16),0)</f>
        <v>0</v>
      </c>
      <c r="F18" s="140">
        <f t="shared" si="3"/>
        <v>0</v>
      </c>
      <c r="G18" s="140">
        <f t="shared" si="3"/>
        <v>0</v>
      </c>
      <c r="H18" s="140">
        <f t="shared" si="3"/>
        <v>0</v>
      </c>
      <c r="I18" s="140">
        <f t="shared" si="3"/>
        <v>0</v>
      </c>
      <c r="J18" s="140">
        <f t="shared" si="3"/>
        <v>0</v>
      </c>
      <c r="K18" s="140">
        <f t="shared" si="3"/>
        <v>0</v>
      </c>
      <c r="L18" s="140">
        <f t="shared" si="3"/>
        <v>0</v>
      </c>
      <c r="M18" s="140">
        <f t="shared" si="3"/>
        <v>0</v>
      </c>
      <c r="N18" s="140">
        <f t="shared" si="3"/>
        <v>0</v>
      </c>
      <c r="O18" s="140">
        <f t="shared" si="3"/>
        <v>0</v>
      </c>
      <c r="P18" s="140">
        <f t="shared" si="3"/>
        <v>0</v>
      </c>
      <c r="Q18" s="140">
        <f t="shared" si="3"/>
        <v>0</v>
      </c>
      <c r="R18" s="140">
        <f t="shared" si="3"/>
        <v>0</v>
      </c>
      <c r="S18" s="140">
        <f t="shared" si="3"/>
        <v>0</v>
      </c>
      <c r="T18" s="140">
        <f t="shared" si="3"/>
        <v>0</v>
      </c>
      <c r="U18" s="140">
        <f t="shared" si="3"/>
        <v>0</v>
      </c>
      <c r="V18" s="140">
        <f t="shared" si="3"/>
        <v>0</v>
      </c>
      <c r="W18" s="140">
        <f t="shared" si="3"/>
        <v>0</v>
      </c>
      <c r="X18" s="140">
        <f t="shared" si="3"/>
        <v>0</v>
      </c>
      <c r="Y18" s="140">
        <f>IFERROR(((Y15/Y17)+Y16),0)</f>
        <v>0</v>
      </c>
      <c r="Z18" s="140">
        <f>IFERROR(((Z15/Z17)+Z16),0)</f>
        <v>0</v>
      </c>
    </row>
    <row r="19" spans="1:26" x14ac:dyDescent="0.3">
      <c r="A19" s="116">
        <v>13</v>
      </c>
      <c r="B19" s="139" t="s">
        <v>1295</v>
      </c>
      <c r="C19" s="11" t="s">
        <v>1713</v>
      </c>
      <c r="D19" s="11" t="s">
        <v>924</v>
      </c>
      <c r="E19" s="2"/>
      <c r="F19" s="140">
        <f>F18-E18</f>
        <v>0</v>
      </c>
      <c r="G19" s="2"/>
      <c r="H19" s="140">
        <f>H18-G18</f>
        <v>0</v>
      </c>
      <c r="I19" s="2"/>
      <c r="J19" s="140">
        <f>J18-I18</f>
        <v>0</v>
      </c>
      <c r="K19" s="2"/>
      <c r="L19" s="140">
        <f>L18-K18</f>
        <v>0</v>
      </c>
      <c r="M19" s="2"/>
      <c r="N19" s="140">
        <f>N18-M18</f>
        <v>0</v>
      </c>
      <c r="O19" s="2"/>
      <c r="P19" s="140">
        <f>P18-O18</f>
        <v>0</v>
      </c>
      <c r="Q19" s="2"/>
      <c r="R19" s="140">
        <f>R18-Q18</f>
        <v>0</v>
      </c>
      <c r="S19" s="2"/>
      <c r="T19" s="140">
        <f>T18-S18</f>
        <v>0</v>
      </c>
      <c r="U19" s="2"/>
      <c r="V19" s="140">
        <f>V18-U18</f>
        <v>0</v>
      </c>
      <c r="W19" s="2"/>
      <c r="X19" s="140">
        <f>X18-W18</f>
        <v>0</v>
      </c>
      <c r="Y19" s="2"/>
      <c r="Z19" s="140">
        <f>Z18-Y18</f>
        <v>0</v>
      </c>
    </row>
    <row r="20" spans="1:26" s="226" customFormat="1" ht="28.8" x14ac:dyDescent="0.3">
      <c r="A20" s="116">
        <v>14</v>
      </c>
      <c r="B20" s="144" t="s">
        <v>1298</v>
      </c>
      <c r="C20" s="223" t="s">
        <v>1714</v>
      </c>
      <c r="D20" s="223" t="s">
        <v>926</v>
      </c>
      <c r="E20" s="224"/>
      <c r="F20" s="225">
        <f>IF(F17&lt;E17,(F19*F6/10^6),0)</f>
        <v>0</v>
      </c>
      <c r="G20" s="224"/>
      <c r="H20" s="225">
        <f>IF(H17&lt;G17,(H19*H6/10^6),0)</f>
        <v>0</v>
      </c>
      <c r="I20" s="224"/>
      <c r="J20" s="225">
        <f>IF(J17&lt;I17,(J19*J6/10^6),0)</f>
        <v>0</v>
      </c>
      <c r="K20" s="224"/>
      <c r="L20" s="225">
        <f>IF(L17&lt;K17,(L19*L6/10^6),0)</f>
        <v>0</v>
      </c>
      <c r="M20" s="224"/>
      <c r="N20" s="225">
        <f>IF(N17&lt;M17,(N19*N6/10^6),0)</f>
        <v>0</v>
      </c>
      <c r="O20" s="224"/>
      <c r="P20" s="225">
        <f>IF(P17&lt;O17,(P19*P6/10^6),0)</f>
        <v>0</v>
      </c>
      <c r="Q20" s="224"/>
      <c r="R20" s="225">
        <f>IF(R17&lt;Q17,(R19*R6/10^6),0)</f>
        <v>0</v>
      </c>
      <c r="S20" s="224"/>
      <c r="T20" s="225">
        <f>IF(T17&lt;S17,(T19*T6/10^6),0)</f>
        <v>0</v>
      </c>
      <c r="U20" s="224"/>
      <c r="V20" s="225">
        <f>IF(V17&lt;U17,(V19*V6/10^6),0)</f>
        <v>0</v>
      </c>
      <c r="W20" s="224"/>
      <c r="X20" s="225">
        <f>IF(X17&lt;W17,(X19*X6/10^6),0)</f>
        <v>0</v>
      </c>
      <c r="Y20" s="224"/>
      <c r="Z20" s="225">
        <f>IF(Z17&lt;Y17,(Z19*Z6/10^6),0)</f>
        <v>0</v>
      </c>
    </row>
    <row r="21" spans="1:26" s="226" customFormat="1" ht="28.8" x14ac:dyDescent="0.3">
      <c r="A21" s="116">
        <v>15</v>
      </c>
      <c r="B21" s="144" t="s">
        <v>1501</v>
      </c>
      <c r="C21" t="s">
        <v>1715</v>
      </c>
      <c r="D21" s="223" t="s">
        <v>926</v>
      </c>
      <c r="E21" s="1287">
        <f>F20+H20+J20+L20+N20+P20+R20+T20+V20+X20+Z20</f>
        <v>0</v>
      </c>
      <c r="F21" s="1287"/>
      <c r="G21" s="1287"/>
      <c r="H21" s="1287"/>
      <c r="I21" s="1287"/>
      <c r="J21" s="1287"/>
      <c r="K21" s="1287"/>
      <c r="L21" s="1287"/>
      <c r="M21" s="1287"/>
      <c r="N21" s="1287"/>
      <c r="O21" s="1287"/>
      <c r="P21" s="1287"/>
      <c r="Q21" s="1287"/>
      <c r="R21" s="1287"/>
      <c r="S21" s="1287"/>
      <c r="T21" s="1287"/>
      <c r="U21" s="1287"/>
      <c r="V21" s="1287"/>
      <c r="W21" s="1287"/>
      <c r="X21" s="1287"/>
      <c r="Y21" s="1287"/>
      <c r="Z21" s="1287"/>
    </row>
    <row r="22" spans="1:26" s="93" customFormat="1" ht="28.8" x14ac:dyDescent="0.3">
      <c r="A22" s="106">
        <v>16</v>
      </c>
      <c r="B22" s="183" t="s">
        <v>1298</v>
      </c>
      <c r="C22" s="108" t="s">
        <v>1936</v>
      </c>
      <c r="D22" s="108" t="s">
        <v>7</v>
      </c>
      <c r="E22" s="1286">
        <f>IF(AND(E3="Yes", F3="Yes"),IF((E21*F7)&lt;0,0,(E21*F7)),0)</f>
        <v>0</v>
      </c>
      <c r="F22" s="1286"/>
      <c r="G22" s="1286"/>
      <c r="H22" s="1286"/>
      <c r="I22" s="1286"/>
      <c r="J22" s="1286"/>
      <c r="K22" s="1286"/>
      <c r="L22" s="1286"/>
      <c r="M22" s="1286"/>
      <c r="N22" s="1286"/>
      <c r="O22" s="1286"/>
      <c r="P22" s="1286"/>
      <c r="Q22" s="1286"/>
      <c r="R22" s="1286"/>
      <c r="S22" s="1286"/>
      <c r="T22" s="1286"/>
      <c r="U22" s="1286"/>
      <c r="V22" s="1286"/>
      <c r="W22" s="1286"/>
      <c r="X22" s="1286"/>
      <c r="Y22" s="1286"/>
      <c r="Z22" s="1286"/>
    </row>
  </sheetData>
  <sheetProtection algorithmName="SHA-512" hashValue="MRBGG72mhKeCJe4A4Z7XQiwfju7s1WR+UXrYHcly9K4oLoeiAnGVA53/ZWPDF1djO/i82nVgQkkW9aZf96meFg==" saltValue="0CnHU60HWfF7SJ2Y0fgbAg==" spinCount="100000" sheet="1"/>
  <customSheetViews>
    <customSheetView guid="{808D63CE-AAC2-4BB4-99F0-D9F2ED9063AB}">
      <selection activeCell="B5" sqref="B5"/>
      <pageMargins left="0.7" right="0.7" top="0.75" bottom="0.75" header="0.3" footer="0.3"/>
      <pageSetup paperSize="9" orientation="portrait" r:id="rId1"/>
    </customSheetView>
  </customSheetViews>
  <mergeCells count="21">
    <mergeCell ref="E22:Z22"/>
    <mergeCell ref="S4:T4"/>
    <mergeCell ref="U4:V4"/>
    <mergeCell ref="W4:X4"/>
    <mergeCell ref="G4:H4"/>
    <mergeCell ref="Q4:R4"/>
    <mergeCell ref="I4:J4"/>
    <mergeCell ref="M4:N4"/>
    <mergeCell ref="K4:L4"/>
    <mergeCell ref="E21:Z21"/>
    <mergeCell ref="O4:P4"/>
    <mergeCell ref="Y4:Z4"/>
    <mergeCell ref="A1:F1"/>
    <mergeCell ref="A2:B2"/>
    <mergeCell ref="C2:F2"/>
    <mergeCell ref="A3:C3"/>
    <mergeCell ref="A4:A5"/>
    <mergeCell ref="D4:D5"/>
    <mergeCell ref="C4:C5"/>
    <mergeCell ref="B4:B5"/>
    <mergeCell ref="E4:F4"/>
  </mergeCells>
  <pageMargins left="0.23622047244094491" right="0.23622047244094491" top="0.74803149606299213" bottom="0.74803149606299213" header="0.31496062992125984" footer="0.31496062992125984"/>
  <pageSetup paperSize="9" scale="6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29"/>
  <sheetViews>
    <sheetView topLeftCell="C1" zoomScaleNormal="100" workbookViewId="0">
      <selection activeCell="H17" sqref="H17:N17"/>
    </sheetView>
  </sheetViews>
  <sheetFormatPr defaultRowHeight="14.4" x14ac:dyDescent="0.3"/>
  <cols>
    <col min="1" max="1" width="7.33203125" customWidth="1"/>
    <col min="2" max="2" width="29" customWidth="1"/>
    <col min="3" max="3" width="13.44140625" customWidth="1"/>
    <col min="4" max="4" width="17.6640625" customWidth="1"/>
    <col min="5" max="5" width="17.44140625" customWidth="1"/>
    <col min="6" max="6" width="16" customWidth="1"/>
    <col min="7" max="7" width="13.33203125" customWidth="1"/>
    <col min="8" max="8" width="14.33203125" customWidth="1"/>
    <col min="9" max="9" width="12.44140625" customWidth="1"/>
    <col min="10" max="10" width="11.33203125" customWidth="1"/>
    <col min="11" max="12" width="13.44140625" customWidth="1"/>
    <col min="13" max="13" width="22.44140625" customWidth="1"/>
    <col min="14" max="14" width="22.109375" customWidth="1"/>
  </cols>
  <sheetData>
    <row r="1" spans="1:14" ht="25.8" x14ac:dyDescent="0.3">
      <c r="A1" s="1052" t="s">
        <v>873</v>
      </c>
      <c r="B1" s="1053"/>
      <c r="C1" s="1053"/>
      <c r="D1" s="1053"/>
      <c r="E1" s="1053"/>
      <c r="F1" s="1053"/>
      <c r="G1" s="1053"/>
      <c r="H1" s="1053"/>
      <c r="I1" s="1053"/>
      <c r="J1" s="1053"/>
      <c r="K1" s="1053"/>
      <c r="L1" s="1053"/>
      <c r="M1" s="1053"/>
      <c r="N1" s="1053"/>
    </row>
    <row r="2" spans="1:14" x14ac:dyDescent="0.3">
      <c r="A2" s="1204" t="s">
        <v>193</v>
      </c>
      <c r="B2" s="1204"/>
      <c r="C2" s="1204"/>
      <c r="D2" s="1204"/>
      <c r="E2" s="1288">
        <f>'General Information'!C3</f>
        <v>0</v>
      </c>
      <c r="F2" s="1205"/>
      <c r="G2" s="1205"/>
      <c r="H2" s="1205"/>
      <c r="I2" s="1205"/>
      <c r="J2" s="1205"/>
      <c r="K2" s="1205"/>
      <c r="L2" s="1205"/>
      <c r="M2" s="1205"/>
      <c r="N2" s="1205"/>
    </row>
    <row r="3" spans="1:14" ht="28.8" x14ac:dyDescent="0.3">
      <c r="A3" s="1289"/>
      <c r="B3" s="1289"/>
      <c r="C3" s="1289"/>
      <c r="D3" s="1289"/>
      <c r="E3" s="1289"/>
      <c r="F3" s="1289"/>
      <c r="G3" s="1289"/>
      <c r="H3" s="1289"/>
      <c r="I3" s="1289"/>
      <c r="J3" s="1290"/>
      <c r="K3" s="1016" t="s">
        <v>2578</v>
      </c>
      <c r="L3" s="1016" t="s">
        <v>2578</v>
      </c>
      <c r="M3" s="1208"/>
      <c r="N3" s="1206"/>
    </row>
    <row r="4" spans="1:14" ht="43.2" x14ac:dyDescent="0.3">
      <c r="A4" s="1202" t="s">
        <v>510</v>
      </c>
      <c r="B4" s="1202" t="s">
        <v>856</v>
      </c>
      <c r="C4" s="1202" t="s">
        <v>857</v>
      </c>
      <c r="D4" s="1202" t="s">
        <v>858</v>
      </c>
      <c r="E4" s="83" t="s">
        <v>874</v>
      </c>
      <c r="F4" s="83" t="s">
        <v>859</v>
      </c>
      <c r="G4" s="83" t="s">
        <v>860</v>
      </c>
      <c r="H4" s="83" t="s">
        <v>861</v>
      </c>
      <c r="I4" s="83" t="s">
        <v>862</v>
      </c>
      <c r="J4" s="83" t="s">
        <v>118</v>
      </c>
      <c r="K4" s="83" t="s">
        <v>863</v>
      </c>
      <c r="L4" s="83" t="s">
        <v>864</v>
      </c>
      <c r="M4" s="84" t="s">
        <v>189</v>
      </c>
      <c r="N4" s="84" t="s">
        <v>423</v>
      </c>
    </row>
    <row r="5" spans="1:14" ht="28.8" x14ac:dyDescent="0.3">
      <c r="A5" s="1203"/>
      <c r="B5" s="1203"/>
      <c r="C5" s="1203"/>
      <c r="D5" s="1203"/>
      <c r="E5" s="86" t="s">
        <v>844</v>
      </c>
      <c r="F5" s="86" t="s">
        <v>844</v>
      </c>
      <c r="G5" s="86" t="s">
        <v>138</v>
      </c>
      <c r="H5" s="83" t="s">
        <v>865</v>
      </c>
      <c r="I5" s="86" t="s">
        <v>138</v>
      </c>
      <c r="J5" s="83" t="s">
        <v>866</v>
      </c>
      <c r="K5" s="83" t="s">
        <v>867</v>
      </c>
      <c r="L5" s="83" t="s">
        <v>868</v>
      </c>
      <c r="M5" s="85"/>
      <c r="N5" s="85"/>
    </row>
    <row r="6" spans="1:14" s="529" customFormat="1" x14ac:dyDescent="0.3">
      <c r="A6" s="522">
        <v>1</v>
      </c>
      <c r="B6" s="519"/>
      <c r="C6" s="519"/>
      <c r="D6" s="519"/>
      <c r="E6" s="519"/>
      <c r="F6" s="519"/>
      <c r="G6" s="522"/>
      <c r="H6" s="522"/>
      <c r="I6" s="522"/>
      <c r="J6" s="522"/>
      <c r="K6" s="522"/>
      <c r="L6" s="522"/>
      <c r="M6" s="530"/>
      <c r="N6" s="519"/>
    </row>
    <row r="7" spans="1:14" s="529" customFormat="1" x14ac:dyDescent="0.3">
      <c r="A7" s="522">
        <v>2</v>
      </c>
      <c r="B7" s="519"/>
      <c r="C7" s="519"/>
      <c r="D7" s="519"/>
      <c r="E7" s="519"/>
      <c r="F7" s="519"/>
      <c r="G7" s="522"/>
      <c r="H7" s="522"/>
      <c r="I7" s="522"/>
      <c r="J7" s="522"/>
      <c r="K7" s="522"/>
      <c r="L7" s="522"/>
      <c r="M7" s="519"/>
      <c r="N7" s="519"/>
    </row>
    <row r="8" spans="1:14" s="529" customFormat="1" x14ac:dyDescent="0.3">
      <c r="A8" s="522">
        <v>3</v>
      </c>
      <c r="B8" s="519"/>
      <c r="C8" s="519"/>
      <c r="D8" s="519"/>
      <c r="E8" s="519"/>
      <c r="F8" s="519"/>
      <c r="G8" s="522"/>
      <c r="H8" s="522"/>
      <c r="I8" s="522"/>
      <c r="J8" s="522"/>
      <c r="K8" s="522"/>
      <c r="L8" s="522"/>
      <c r="M8" s="519"/>
      <c r="N8" s="519"/>
    </row>
    <row r="9" spans="1:14" s="529" customFormat="1" x14ac:dyDescent="0.3">
      <c r="A9" s="522">
        <v>4</v>
      </c>
      <c r="B9" s="519"/>
      <c r="C9" s="519"/>
      <c r="D9" s="519"/>
      <c r="E9" s="519"/>
      <c r="F9" s="519"/>
      <c r="G9" s="522"/>
      <c r="H9" s="522"/>
      <c r="I9" s="522"/>
      <c r="J9" s="522"/>
      <c r="K9" s="522"/>
      <c r="L9" s="522"/>
      <c r="M9" s="519"/>
      <c r="N9" s="519"/>
    </row>
    <row r="10" spans="1:14" s="529" customFormat="1" x14ac:dyDescent="0.3">
      <c r="A10" s="522">
        <v>5</v>
      </c>
      <c r="B10" s="519"/>
      <c r="C10" s="519"/>
      <c r="D10" s="519"/>
      <c r="E10" s="519"/>
      <c r="F10" s="519"/>
      <c r="G10" s="522"/>
      <c r="H10" s="522"/>
      <c r="I10" s="522"/>
      <c r="J10" s="522"/>
      <c r="K10" s="522"/>
      <c r="L10" s="522"/>
      <c r="M10" s="519"/>
      <c r="N10" s="519"/>
    </row>
    <row r="11" spans="1:14" s="529" customFormat="1" x14ac:dyDescent="0.3">
      <c r="A11" s="522">
        <v>6</v>
      </c>
      <c r="B11" s="519"/>
      <c r="C11" s="519"/>
      <c r="D11" s="519"/>
      <c r="E11" s="519"/>
      <c r="F11" s="519"/>
      <c r="G11" s="522"/>
      <c r="H11" s="522"/>
      <c r="I11" s="522"/>
      <c r="J11" s="522"/>
      <c r="K11" s="522"/>
      <c r="L11" s="522"/>
      <c r="M11" s="519"/>
      <c r="N11" s="519"/>
    </row>
    <row r="12" spans="1:14" s="529" customFormat="1" x14ac:dyDescent="0.3">
      <c r="A12" s="522">
        <v>7</v>
      </c>
      <c r="B12" s="519"/>
      <c r="C12" s="519"/>
      <c r="D12" s="519"/>
      <c r="E12" s="519"/>
      <c r="F12" s="519"/>
      <c r="G12" s="522"/>
      <c r="H12" s="522"/>
      <c r="I12" s="522"/>
      <c r="J12" s="522"/>
      <c r="K12" s="522"/>
      <c r="L12" s="522"/>
      <c r="M12" s="531"/>
      <c r="N12" s="519"/>
    </row>
    <row r="13" spans="1:14" s="529" customFormat="1" x14ac:dyDescent="0.3">
      <c r="A13" s="522">
        <v>8</v>
      </c>
      <c r="B13" s="519"/>
      <c r="C13" s="519"/>
      <c r="D13" s="519"/>
      <c r="E13" s="519"/>
      <c r="F13" s="519"/>
      <c r="G13" s="522"/>
      <c r="H13" s="522"/>
      <c r="I13" s="522"/>
      <c r="J13" s="522"/>
      <c r="K13" s="522"/>
      <c r="L13" s="522"/>
      <c r="M13" s="519"/>
      <c r="N13" s="519"/>
    </row>
    <row r="14" spans="1:14" s="529" customFormat="1" x14ac:dyDescent="0.3">
      <c r="A14" s="522">
        <v>9</v>
      </c>
      <c r="B14" s="519"/>
      <c r="C14" s="519"/>
      <c r="D14" s="519"/>
      <c r="E14" s="519"/>
      <c r="F14" s="519"/>
      <c r="G14" s="522"/>
      <c r="H14" s="522"/>
      <c r="I14" s="522"/>
      <c r="J14" s="522"/>
      <c r="K14" s="522"/>
      <c r="L14" s="522"/>
      <c r="M14" s="519"/>
      <c r="N14" s="519"/>
    </row>
    <row r="15" spans="1:14" s="529" customFormat="1" x14ac:dyDescent="0.3">
      <c r="A15" s="522">
        <v>10</v>
      </c>
      <c r="B15" s="519"/>
      <c r="C15" s="519"/>
      <c r="D15" s="519"/>
      <c r="E15" s="519"/>
      <c r="F15" s="519"/>
      <c r="G15" s="522"/>
      <c r="H15" s="522"/>
      <c r="I15" s="522"/>
      <c r="J15" s="522"/>
      <c r="K15" s="522"/>
      <c r="L15" s="522"/>
      <c r="M15" s="519"/>
      <c r="N15" s="519"/>
    </row>
    <row r="16" spans="1:14" s="529" customFormat="1" x14ac:dyDescent="0.3">
      <c r="A16" s="522">
        <v>11</v>
      </c>
      <c r="B16" s="519"/>
      <c r="C16" s="519"/>
      <c r="D16" s="519"/>
      <c r="E16" s="519"/>
      <c r="F16" s="519"/>
      <c r="G16" s="522"/>
      <c r="H16" s="522"/>
      <c r="I16" s="522"/>
      <c r="J16" s="522"/>
      <c r="K16" s="522"/>
      <c r="L16" s="522"/>
      <c r="M16" s="519"/>
      <c r="N16" s="519"/>
    </row>
    <row r="17" spans="1:14" s="529" customFormat="1" x14ac:dyDescent="0.3">
      <c r="A17" s="522">
        <v>12</v>
      </c>
      <c r="B17" s="519"/>
      <c r="C17" s="519"/>
      <c r="D17" s="519"/>
      <c r="E17" s="519"/>
      <c r="F17" s="519"/>
      <c r="G17" s="522"/>
      <c r="H17" s="522"/>
      <c r="I17" s="522"/>
      <c r="J17" s="522"/>
      <c r="K17" s="522"/>
      <c r="L17" s="522"/>
      <c r="M17" s="519"/>
      <c r="N17" s="519"/>
    </row>
    <row r="18" spans="1:14" s="529" customFormat="1" x14ac:dyDescent="0.3">
      <c r="A18" s="522">
        <v>13</v>
      </c>
      <c r="B18" s="519"/>
      <c r="C18" s="519"/>
      <c r="D18" s="519"/>
      <c r="E18" s="519"/>
      <c r="F18" s="519"/>
      <c r="G18" s="522"/>
      <c r="H18" s="522"/>
      <c r="I18" s="522"/>
      <c r="J18" s="522"/>
      <c r="K18" s="522"/>
      <c r="L18" s="522"/>
      <c r="M18" s="519"/>
      <c r="N18" s="519"/>
    </row>
    <row r="19" spans="1:14" s="529" customFormat="1" x14ac:dyDescent="0.3">
      <c r="A19" s="522">
        <v>14</v>
      </c>
      <c r="B19" s="519"/>
      <c r="C19" s="519"/>
      <c r="D19" s="519"/>
      <c r="E19" s="519"/>
      <c r="F19" s="519"/>
      <c r="G19" s="522"/>
      <c r="H19" s="522"/>
      <c r="I19" s="522"/>
      <c r="J19" s="522"/>
      <c r="K19" s="522"/>
      <c r="L19" s="522"/>
      <c r="M19" s="519"/>
      <c r="N19" s="519"/>
    </row>
    <row r="20" spans="1:14" s="529" customFormat="1" x14ac:dyDescent="0.3">
      <c r="A20" s="522">
        <v>15</v>
      </c>
      <c r="B20" s="519"/>
      <c r="C20" s="519"/>
      <c r="D20" s="519"/>
      <c r="E20" s="519"/>
      <c r="F20" s="519"/>
      <c r="G20" s="522"/>
      <c r="H20" s="522"/>
      <c r="I20" s="522"/>
      <c r="J20" s="522"/>
      <c r="K20" s="522"/>
      <c r="L20" s="522"/>
      <c r="M20" s="519"/>
      <c r="N20" s="519"/>
    </row>
    <row r="21" spans="1:14" s="529" customFormat="1" x14ac:dyDescent="0.3">
      <c r="A21" s="522">
        <v>16</v>
      </c>
      <c r="B21" s="519"/>
      <c r="C21" s="519"/>
      <c r="D21" s="519"/>
      <c r="E21" s="519"/>
      <c r="F21" s="519"/>
      <c r="G21" s="522"/>
      <c r="H21" s="522"/>
      <c r="I21" s="522"/>
      <c r="J21" s="522"/>
      <c r="K21" s="522"/>
      <c r="L21" s="522"/>
      <c r="M21" s="519"/>
      <c r="N21" s="519"/>
    </row>
    <row r="22" spans="1:14" s="529" customFormat="1" x14ac:dyDescent="0.3">
      <c r="A22" s="522">
        <v>17</v>
      </c>
      <c r="B22" s="519"/>
      <c r="C22" s="519"/>
      <c r="D22" s="519"/>
      <c r="E22" s="519"/>
      <c r="F22" s="519"/>
      <c r="G22" s="522"/>
      <c r="H22" s="522"/>
      <c r="I22" s="522"/>
      <c r="J22" s="522"/>
      <c r="K22" s="522"/>
      <c r="L22" s="522"/>
      <c r="M22" s="519"/>
      <c r="N22" s="519"/>
    </row>
    <row r="23" spans="1:14" s="529" customFormat="1" x14ac:dyDescent="0.3">
      <c r="A23" s="522">
        <v>18</v>
      </c>
      <c r="B23" s="519"/>
      <c r="C23" s="519"/>
      <c r="D23" s="519"/>
      <c r="E23" s="519"/>
      <c r="F23" s="519"/>
      <c r="G23" s="522"/>
      <c r="H23" s="522"/>
      <c r="I23" s="522"/>
      <c r="J23" s="522"/>
      <c r="K23" s="522"/>
      <c r="L23" s="522"/>
      <c r="M23" s="519"/>
      <c r="N23" s="519"/>
    </row>
    <row r="24" spans="1:14" s="529" customFormat="1" x14ac:dyDescent="0.3">
      <c r="A24" s="522">
        <v>19</v>
      </c>
      <c r="B24" s="519"/>
      <c r="C24" s="519"/>
      <c r="D24" s="519"/>
      <c r="E24" s="519"/>
      <c r="F24" s="519"/>
      <c r="G24" s="522"/>
      <c r="H24" s="522"/>
      <c r="I24" s="522"/>
      <c r="J24" s="522"/>
      <c r="K24" s="522"/>
      <c r="L24" s="522"/>
      <c r="M24" s="519"/>
      <c r="N24" s="519"/>
    </row>
    <row r="25" spans="1:14" s="529" customFormat="1" x14ac:dyDescent="0.3">
      <c r="A25" s="522">
        <v>20</v>
      </c>
      <c r="B25" s="519"/>
      <c r="C25" s="519"/>
      <c r="D25" s="519"/>
      <c r="E25" s="519"/>
      <c r="F25" s="519"/>
      <c r="G25" s="522"/>
      <c r="H25" s="522"/>
      <c r="I25" s="522"/>
      <c r="J25" s="522"/>
      <c r="K25" s="522"/>
      <c r="L25" s="522"/>
      <c r="M25" s="519"/>
      <c r="N25" s="519"/>
    </row>
    <row r="26" spans="1:14" s="529" customFormat="1" x14ac:dyDescent="0.3">
      <c r="A26" s="522">
        <v>21</v>
      </c>
      <c r="B26" s="519"/>
      <c r="C26" s="519"/>
      <c r="D26" s="519"/>
      <c r="E26" s="519"/>
      <c r="F26" s="519"/>
      <c r="G26" s="522"/>
      <c r="H26" s="522"/>
      <c r="I26" s="522"/>
      <c r="J26" s="522"/>
      <c r="K26" s="522"/>
      <c r="L26" s="522"/>
      <c r="M26" s="519"/>
      <c r="N26" s="519"/>
    </row>
    <row r="27" spans="1:14" x14ac:dyDescent="0.3">
      <c r="A27" s="1199" t="s">
        <v>735</v>
      </c>
      <c r="B27" s="1200"/>
      <c r="C27" s="1200"/>
      <c r="D27" s="1200"/>
      <c r="E27" s="1200"/>
      <c r="F27" s="1201"/>
      <c r="G27" s="87">
        <f t="shared" ref="G27:L27" si="0">SUM(G6:G26)</f>
        <v>0</v>
      </c>
      <c r="H27" s="87">
        <f t="shared" si="0"/>
        <v>0</v>
      </c>
      <c r="I27" s="87">
        <f t="shared" si="0"/>
        <v>0</v>
      </c>
      <c r="J27" s="87">
        <f t="shared" si="0"/>
        <v>0</v>
      </c>
      <c r="K27" s="87">
        <f t="shared" si="0"/>
        <v>0</v>
      </c>
      <c r="L27" s="87">
        <f t="shared" si="0"/>
        <v>0</v>
      </c>
      <c r="M27" s="88"/>
      <c r="N27" s="88"/>
    </row>
    <row r="28" spans="1:14" x14ac:dyDescent="0.3">
      <c r="A28" s="8" t="s">
        <v>869</v>
      </c>
      <c r="B28" t="s">
        <v>870</v>
      </c>
      <c r="G28" s="8"/>
      <c r="H28" s="8"/>
      <c r="I28" s="8"/>
      <c r="J28" s="8"/>
      <c r="K28" s="8"/>
      <c r="L28" s="8"/>
    </row>
    <row r="29" spans="1:14" x14ac:dyDescent="0.3">
      <c r="A29" s="8" t="s">
        <v>871</v>
      </c>
      <c r="B29" t="s">
        <v>872</v>
      </c>
      <c r="G29" s="8"/>
      <c r="H29" s="8"/>
      <c r="I29" s="8"/>
      <c r="J29" s="8"/>
      <c r="K29" s="8"/>
      <c r="L29" s="8"/>
    </row>
  </sheetData>
  <sheetProtection algorithmName="SHA-512" hashValue="SFnXUuV1xiPFYOY9aOCkN8xC8DHUN9Zflac24kE1ESKCh1Lei2T9CFHtUBB86ZGZ/fdCnd1FEe4MQDYjVeDMnA==" saltValue="tdDkS6TuW8lTquguaq88BA==" spinCount="100000" sheet="1" objects="1" scenarios="1" insertRows="0"/>
  <customSheetViews>
    <customSheetView guid="{808D63CE-AAC2-4BB4-99F0-D9F2ED9063AB}">
      <selection activeCell="A6" sqref="A6"/>
      <pageMargins left="0.7" right="0.7" top="0.75" bottom="0.75" header="0.3" footer="0.3"/>
    </customSheetView>
  </customSheetViews>
  <mergeCells count="10">
    <mergeCell ref="A27:F27"/>
    <mergeCell ref="C4:C5"/>
    <mergeCell ref="A1:N1"/>
    <mergeCell ref="A2:D2"/>
    <mergeCell ref="E2:N2"/>
    <mergeCell ref="A3:J3"/>
    <mergeCell ref="M3:N3"/>
    <mergeCell ref="A4:A5"/>
    <mergeCell ref="B4:B5"/>
    <mergeCell ref="D4:D5"/>
  </mergeCells>
  <pageMargins left="0.7" right="0.7" top="0.75" bottom="0.75" header="0.3" footer="0.3"/>
  <pageSetup scale="65"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40"/>
  <sheetViews>
    <sheetView zoomScaleNormal="100" workbookViewId="0">
      <selection activeCell="E11" sqref="E11"/>
    </sheetView>
  </sheetViews>
  <sheetFormatPr defaultRowHeight="14.4" x14ac:dyDescent="0.3"/>
  <cols>
    <col min="2" max="2" width="36.88671875" customWidth="1"/>
    <col min="3" max="3" width="27.6640625" customWidth="1"/>
    <col min="4" max="4" width="18.6640625" customWidth="1"/>
    <col min="5" max="5" width="17" customWidth="1"/>
    <col min="6" max="6" width="18.6640625" customWidth="1"/>
  </cols>
  <sheetData>
    <row r="1" spans="1:6" ht="23.4" x14ac:dyDescent="0.3">
      <c r="A1" s="1291" t="s">
        <v>1039</v>
      </c>
      <c r="B1" s="1292"/>
      <c r="C1" s="1292"/>
      <c r="D1" s="1292"/>
      <c r="E1" s="1292"/>
      <c r="F1" s="1293"/>
    </row>
    <row r="2" spans="1:6" ht="18" x14ac:dyDescent="0.3">
      <c r="A2" s="1294" t="str">
        <f>'NF-7 Smelter CU'!A2:B2</f>
        <v>Name of the Unit</v>
      </c>
      <c r="B2" s="1295"/>
      <c r="C2" s="1296" t="str">
        <f>'NF-7 Smelter CU'!C2:F2</f>
        <v xml:space="preserve">  </v>
      </c>
      <c r="D2" s="1297"/>
      <c r="E2" s="1297"/>
      <c r="F2" s="1298"/>
    </row>
    <row r="3" spans="1:6" x14ac:dyDescent="0.3">
      <c r="A3" s="1302" t="s">
        <v>1038</v>
      </c>
      <c r="B3" s="1303"/>
      <c r="C3" s="1304"/>
      <c r="D3" s="58" t="s">
        <v>635</v>
      </c>
      <c r="E3" s="70" t="str">
        <f>'Form Sa1'!H1093</f>
        <v>Yes</v>
      </c>
      <c r="F3" s="70" t="str">
        <f>'Form Sa1'!I1093</f>
        <v>Yes</v>
      </c>
    </row>
    <row r="4" spans="1:6" ht="57.6" x14ac:dyDescent="0.3">
      <c r="A4" s="53" t="s">
        <v>437</v>
      </c>
      <c r="B4" s="183" t="s">
        <v>1037</v>
      </c>
      <c r="C4" s="183" t="s">
        <v>1036</v>
      </c>
      <c r="D4" s="183" t="s">
        <v>190</v>
      </c>
      <c r="E4" s="53" t="str">
        <f>'Form Sa1'!H6</f>
        <v>Baseline/ Previous Year (FY )  
FY: 2021-22</v>
      </c>
      <c r="F4" s="53" t="str">
        <f>'Form Sa1'!I6</f>
        <v>Current/ Assessment/ Target Year
FY: 2022-23</v>
      </c>
    </row>
    <row r="5" spans="1:6" x14ac:dyDescent="0.3">
      <c r="A5" s="179">
        <v>1</v>
      </c>
      <c r="B5" s="171" t="s">
        <v>1035</v>
      </c>
      <c r="C5" s="650" t="s">
        <v>1873</v>
      </c>
      <c r="D5" s="171" t="s">
        <v>680</v>
      </c>
      <c r="E5" s="177">
        <f>'Baseline Parameter'!E112</f>
        <v>0</v>
      </c>
      <c r="F5" s="177">
        <f>'Baseline Parameter'!F112</f>
        <v>0</v>
      </c>
    </row>
    <row r="6" spans="1:6" x14ac:dyDescent="0.3">
      <c r="A6" s="179">
        <v>2</v>
      </c>
      <c r="B6" s="171" t="s">
        <v>1034</v>
      </c>
      <c r="C6" s="650" t="s">
        <v>1874</v>
      </c>
      <c r="D6" s="171" t="s">
        <v>152</v>
      </c>
      <c r="E6" s="177">
        <f>'Form Sa1'!H837</f>
        <v>0</v>
      </c>
      <c r="F6" s="177">
        <f>'Form Sa1'!I837</f>
        <v>0</v>
      </c>
    </row>
    <row r="7" spans="1:6" x14ac:dyDescent="0.3">
      <c r="A7" s="179">
        <v>3</v>
      </c>
      <c r="B7" s="171" t="s">
        <v>1033</v>
      </c>
      <c r="C7" s="650" t="s">
        <v>1875</v>
      </c>
      <c r="D7" s="171" t="s">
        <v>152</v>
      </c>
      <c r="E7" s="177">
        <f>'Form Sa1'!H850</f>
        <v>0</v>
      </c>
      <c r="F7" s="177">
        <f>'Form Sa1'!I850</f>
        <v>0</v>
      </c>
    </row>
    <row r="8" spans="1:6" x14ac:dyDescent="0.3">
      <c r="A8" s="179">
        <v>4</v>
      </c>
      <c r="B8" s="171" t="s">
        <v>1032</v>
      </c>
      <c r="C8" s="650" t="s">
        <v>1876</v>
      </c>
      <c r="D8" s="171" t="s">
        <v>152</v>
      </c>
      <c r="E8" s="177">
        <f>'Form Sa1'!H942</f>
        <v>0</v>
      </c>
      <c r="F8" s="177">
        <f>'Form Sa1'!I942</f>
        <v>0</v>
      </c>
    </row>
    <row r="9" spans="1:6" x14ac:dyDescent="0.3">
      <c r="A9" s="179" t="s">
        <v>1721</v>
      </c>
      <c r="B9" s="171" t="s">
        <v>1725</v>
      </c>
      <c r="C9" s="650" t="s">
        <v>1877</v>
      </c>
      <c r="D9" s="171" t="s">
        <v>680</v>
      </c>
      <c r="E9" s="177">
        <f>'NF - 5 Power Mix'!E46</f>
        <v>0</v>
      </c>
      <c r="F9" s="177">
        <f>'NF - 5 Power Mix'!F46</f>
        <v>0</v>
      </c>
    </row>
    <row r="10" spans="1:6" ht="28.8" x14ac:dyDescent="0.3">
      <c r="A10" s="179" t="s">
        <v>1722</v>
      </c>
      <c r="B10" s="554" t="s">
        <v>1723</v>
      </c>
      <c r="C10" s="651" t="s">
        <v>1878</v>
      </c>
      <c r="D10" s="554" t="s">
        <v>1724</v>
      </c>
      <c r="E10" s="625">
        <f>'NF - 2 Fuel Quality CPP &amp; Cogen'!E42</f>
        <v>0</v>
      </c>
      <c r="F10" s="625">
        <f>'NF - 2 Fuel Quality CPP &amp; Cogen'!F42</f>
        <v>0</v>
      </c>
    </row>
    <row r="11" spans="1:6" x14ac:dyDescent="0.3">
      <c r="A11" s="182"/>
      <c r="B11" s="181"/>
      <c r="C11" s="181"/>
      <c r="D11" s="181"/>
      <c r="E11" s="180"/>
      <c r="F11" s="180"/>
    </row>
    <row r="12" spans="1:6" ht="43.2" x14ac:dyDescent="0.3">
      <c r="A12" s="179">
        <v>6</v>
      </c>
      <c r="B12" s="171" t="s">
        <v>958</v>
      </c>
      <c r="C12" s="650" t="s">
        <v>1857</v>
      </c>
      <c r="D12" s="171" t="s">
        <v>959</v>
      </c>
      <c r="E12" s="177"/>
      <c r="F12" s="177">
        <f>'Form Sa1'!I662</f>
        <v>0</v>
      </c>
    </row>
    <row r="13" spans="1:6" ht="28.8" x14ac:dyDescent="0.3">
      <c r="A13" s="179">
        <v>7</v>
      </c>
      <c r="B13" s="171" t="s">
        <v>960</v>
      </c>
      <c r="C13" s="650" t="s">
        <v>1858</v>
      </c>
      <c r="D13" s="171" t="s">
        <v>959</v>
      </c>
      <c r="E13" s="177"/>
      <c r="F13" s="177">
        <f>'Form Sa1'!I663</f>
        <v>0</v>
      </c>
    </row>
    <row r="14" spans="1:6" ht="28.8" x14ac:dyDescent="0.3">
      <c r="A14" s="179">
        <v>8</v>
      </c>
      <c r="B14" s="202" t="s">
        <v>1148</v>
      </c>
      <c r="C14" s="650" t="s">
        <v>1872</v>
      </c>
      <c r="D14" s="202" t="s">
        <v>291</v>
      </c>
      <c r="E14" s="177">
        <f>' Summary Sheet'!E67</f>
        <v>0</v>
      </c>
      <c r="F14" s="177">
        <f>' Summary Sheet'!F67</f>
        <v>0</v>
      </c>
    </row>
    <row r="15" spans="1:6" ht="28.8" x14ac:dyDescent="0.3">
      <c r="A15" s="179">
        <v>9</v>
      </c>
      <c r="B15" s="178" t="s">
        <v>962</v>
      </c>
      <c r="C15" s="650" t="s">
        <v>1859</v>
      </c>
      <c r="D15" s="202" t="s">
        <v>291</v>
      </c>
      <c r="E15" s="177">
        <f>'Form Sa1'!H668</f>
        <v>0</v>
      </c>
      <c r="F15" s="177"/>
    </row>
    <row r="16" spans="1:6" ht="28.8" x14ac:dyDescent="0.3">
      <c r="A16" s="179">
        <v>10</v>
      </c>
      <c r="B16" s="178" t="s">
        <v>964</v>
      </c>
      <c r="C16" s="650" t="s">
        <v>1860</v>
      </c>
      <c r="D16" s="171" t="s">
        <v>965</v>
      </c>
      <c r="E16" s="177">
        <f>'Form Sa1'!H669</f>
        <v>0</v>
      </c>
      <c r="F16" s="177"/>
    </row>
    <row r="17" spans="1:6" x14ac:dyDescent="0.3">
      <c r="A17" s="176"/>
      <c r="B17" s="175"/>
      <c r="C17" s="175"/>
      <c r="D17" s="175"/>
      <c r="E17" s="174"/>
      <c r="F17" s="174"/>
    </row>
    <row r="18" spans="1:6" ht="43.2" x14ac:dyDescent="0.3">
      <c r="A18" s="179">
        <v>11</v>
      </c>
      <c r="B18" s="171" t="s">
        <v>2068</v>
      </c>
      <c r="C18" s="650" t="s">
        <v>2066</v>
      </c>
      <c r="D18" s="171" t="s">
        <v>7</v>
      </c>
      <c r="E18" s="177">
        <f>(('Form Sa1'!H144+'Form Sa1'!H141)*'NF-8 Others'!E5/10)+'Form Sa1'!H145</f>
        <v>0</v>
      </c>
      <c r="F18" s="177">
        <f>(('Form Sa1'!I144+'Form Sa1'!I141)*'NF-8 Others'!F5/10)+'Form Sa1'!I145</f>
        <v>0</v>
      </c>
    </row>
    <row r="19" spans="1:6" ht="43.2" x14ac:dyDescent="0.3">
      <c r="A19" s="179">
        <v>12</v>
      </c>
      <c r="B19" s="171" t="s">
        <v>2058</v>
      </c>
      <c r="C19" s="171" t="s">
        <v>2067</v>
      </c>
      <c r="D19" s="171" t="s">
        <v>7</v>
      </c>
      <c r="E19" s="177"/>
      <c r="F19" s="177">
        <f>F18-E18</f>
        <v>0</v>
      </c>
    </row>
    <row r="20" spans="1:6" ht="43.2" x14ac:dyDescent="0.3">
      <c r="A20" s="179">
        <v>13</v>
      </c>
      <c r="B20" s="143" t="s">
        <v>1031</v>
      </c>
      <c r="C20" s="51" t="s">
        <v>1866</v>
      </c>
      <c r="D20" s="51" t="s">
        <v>7</v>
      </c>
      <c r="E20" s="167"/>
      <c r="F20" s="167">
        <f>('Form Sa1'!I1058*F5/10)+'Form Sa1'!I1059</f>
        <v>0</v>
      </c>
    </row>
    <row r="21" spans="1:6" ht="28.8" x14ac:dyDescent="0.3">
      <c r="A21" s="179">
        <v>14</v>
      </c>
      <c r="B21" s="172" t="s">
        <v>1030</v>
      </c>
      <c r="C21" s="652" t="s">
        <v>1865</v>
      </c>
      <c r="D21" s="51" t="s">
        <v>7</v>
      </c>
      <c r="E21" s="167"/>
      <c r="F21" s="167">
        <f>'Form Sa1'!I1062*E6/10^3</f>
        <v>0</v>
      </c>
    </row>
    <row r="22" spans="1:6" ht="43.2" x14ac:dyDescent="0.3">
      <c r="A22" s="179">
        <v>15</v>
      </c>
      <c r="B22" s="172" t="s">
        <v>1029</v>
      </c>
      <c r="C22" s="652" t="s">
        <v>1864</v>
      </c>
      <c r="D22" s="51" t="s">
        <v>7</v>
      </c>
      <c r="E22" s="167"/>
      <c r="F22" s="167">
        <f>'Form Sa1'!I1063*E7/10^3</f>
        <v>0</v>
      </c>
    </row>
    <row r="23" spans="1:6" ht="43.2" x14ac:dyDescent="0.3">
      <c r="A23" s="179">
        <v>16</v>
      </c>
      <c r="B23" s="143" t="s">
        <v>1028</v>
      </c>
      <c r="C23" s="652" t="s">
        <v>1863</v>
      </c>
      <c r="D23" s="51" t="s">
        <v>7</v>
      </c>
      <c r="E23" s="167"/>
      <c r="F23" s="167">
        <f>'Form Sa1'!I1064*E8/10^3</f>
        <v>0</v>
      </c>
    </row>
    <row r="24" spans="1:6" ht="43.2" x14ac:dyDescent="0.3">
      <c r="A24" s="179">
        <v>17</v>
      </c>
      <c r="B24" s="143" t="s">
        <v>1027</v>
      </c>
      <c r="C24" s="168" t="s">
        <v>1862</v>
      </c>
      <c r="D24" s="168" t="s">
        <v>7</v>
      </c>
      <c r="E24" s="173"/>
      <c r="F24" s="173">
        <f>('Form Sa1'!I1066*F5/10)+'Form Sa1'!I1067</f>
        <v>0</v>
      </c>
    </row>
    <row r="25" spans="1:6" ht="57.6" x14ac:dyDescent="0.3">
      <c r="A25" s="179">
        <v>18</v>
      </c>
      <c r="B25" s="172" t="s">
        <v>1026</v>
      </c>
      <c r="C25" s="168" t="s">
        <v>1861</v>
      </c>
      <c r="D25" s="51" t="s">
        <v>7</v>
      </c>
      <c r="E25" s="167"/>
      <c r="F25" s="55">
        <f>('Form Sa1'!I1069*F5/10)+'Form Sa1'!I1070</f>
        <v>0</v>
      </c>
    </row>
    <row r="26" spans="1:6" ht="72" x14ac:dyDescent="0.3">
      <c r="A26" s="179">
        <v>19</v>
      </c>
      <c r="B26" s="172" t="s">
        <v>1720</v>
      </c>
      <c r="C26" s="168" t="s">
        <v>1867</v>
      </c>
      <c r="D26" s="51" t="s">
        <v>7</v>
      </c>
      <c r="E26" s="167"/>
      <c r="F26" s="114">
        <f>('Form Sa1'!I1074*F5/10)+'Form Sa1'!I1075</f>
        <v>0</v>
      </c>
    </row>
    <row r="27" spans="1:6" ht="43.2" x14ac:dyDescent="0.3">
      <c r="A27" s="179">
        <v>20</v>
      </c>
      <c r="B27" s="624" t="s">
        <v>2373</v>
      </c>
      <c r="C27" s="653" t="s">
        <v>1932</v>
      </c>
      <c r="D27" s="51" t="s">
        <v>7</v>
      </c>
      <c r="E27" s="167"/>
      <c r="F27" s="114">
        <f>'Form Sa1'!I1076*'NF-8 Others'!F10/1000</f>
        <v>0</v>
      </c>
    </row>
    <row r="28" spans="1:6" ht="43.2" x14ac:dyDescent="0.3">
      <c r="A28" s="179">
        <v>21</v>
      </c>
      <c r="B28" s="624" t="s">
        <v>1931</v>
      </c>
      <c r="C28" s="653" t="s">
        <v>1933</v>
      </c>
      <c r="D28" s="51" t="s">
        <v>7</v>
      </c>
      <c r="E28" s="114"/>
      <c r="F28" s="114">
        <f>'Form Sa1'!I1077*F9/10</f>
        <v>0</v>
      </c>
    </row>
    <row r="29" spans="1:6" ht="43.2" x14ac:dyDescent="0.3">
      <c r="A29" s="179">
        <v>22</v>
      </c>
      <c r="B29" s="396" t="s">
        <v>1385</v>
      </c>
      <c r="C29" s="168" t="s">
        <v>1868</v>
      </c>
      <c r="D29" s="51" t="s">
        <v>7</v>
      </c>
      <c r="E29" s="167"/>
      <c r="F29" s="55">
        <f>('Form Sa1'!I1080*F5/10)+'Form Sa1'!I1081</f>
        <v>0</v>
      </c>
    </row>
    <row r="30" spans="1:6" x14ac:dyDescent="0.3">
      <c r="A30" s="216">
        <v>23</v>
      </c>
      <c r="B30" s="170" t="s">
        <v>1025</v>
      </c>
      <c r="C30" s="170"/>
      <c r="D30" s="170" t="s">
        <v>1024</v>
      </c>
      <c r="E30" s="169"/>
      <c r="F30" s="169">
        <f>IF(AND(E3="yes",F3="yes"),SUM(F19:F26)-F27-F28+F29,0)</f>
        <v>0</v>
      </c>
    </row>
    <row r="31" spans="1:6" x14ac:dyDescent="0.3">
      <c r="A31" s="1299" t="s">
        <v>1023</v>
      </c>
      <c r="B31" s="1300"/>
      <c r="C31" s="1300"/>
      <c r="D31" s="1300"/>
      <c r="E31" s="1300"/>
      <c r="F31" s="1301"/>
    </row>
    <row r="32" spans="1:6" ht="28.8" x14ac:dyDescent="0.3">
      <c r="A32" s="68">
        <v>24</v>
      </c>
      <c r="B32" s="203" t="s">
        <v>1022</v>
      </c>
      <c r="C32" s="626" t="s">
        <v>1726</v>
      </c>
      <c r="D32" s="204" t="s">
        <v>291</v>
      </c>
      <c r="E32" s="205">
        <f>E15</f>
        <v>0</v>
      </c>
      <c r="F32" s="206"/>
    </row>
    <row r="33" spans="1:6" ht="28.8" x14ac:dyDescent="0.3">
      <c r="A33" s="68">
        <v>25</v>
      </c>
      <c r="B33" s="203" t="s">
        <v>1022</v>
      </c>
      <c r="C33" s="207" t="s">
        <v>2060</v>
      </c>
      <c r="D33" s="204" t="s">
        <v>500</v>
      </c>
      <c r="E33" s="208">
        <f>E32*E16</f>
        <v>0</v>
      </c>
      <c r="F33" s="206"/>
    </row>
    <row r="34" spans="1:6" x14ac:dyDescent="0.3">
      <c r="A34" s="68">
        <v>26</v>
      </c>
      <c r="B34" s="203" t="s">
        <v>1020</v>
      </c>
      <c r="C34" s="207" t="s">
        <v>1021</v>
      </c>
      <c r="D34" s="204" t="s">
        <v>291</v>
      </c>
      <c r="E34" s="205"/>
      <c r="F34" s="206">
        <f>(E14-F14)</f>
        <v>0</v>
      </c>
    </row>
    <row r="35" spans="1:6" x14ac:dyDescent="0.3">
      <c r="A35" s="68">
        <v>27</v>
      </c>
      <c r="B35" s="203" t="s">
        <v>1020</v>
      </c>
      <c r="C35" s="207" t="s">
        <v>2061</v>
      </c>
      <c r="D35" s="204" t="s">
        <v>500</v>
      </c>
      <c r="E35" s="205"/>
      <c r="F35" s="209">
        <f>F34*E16</f>
        <v>0</v>
      </c>
    </row>
    <row r="36" spans="1:6" ht="28.8" x14ac:dyDescent="0.3">
      <c r="A36" s="68">
        <v>28</v>
      </c>
      <c r="B36" s="203" t="s">
        <v>1019</v>
      </c>
      <c r="C36" s="207" t="s">
        <v>2062</v>
      </c>
      <c r="D36" s="204" t="s">
        <v>291</v>
      </c>
      <c r="E36" s="205"/>
      <c r="F36" s="206">
        <f>F34-E32</f>
        <v>0</v>
      </c>
    </row>
    <row r="37" spans="1:6" ht="28.8" x14ac:dyDescent="0.3">
      <c r="A37" s="68">
        <v>29</v>
      </c>
      <c r="B37" s="203" t="s">
        <v>1019</v>
      </c>
      <c r="C37" s="207" t="s">
        <v>2063</v>
      </c>
      <c r="D37" s="204" t="s">
        <v>500</v>
      </c>
      <c r="E37" s="205"/>
      <c r="F37" s="210">
        <f>F35-E33</f>
        <v>0</v>
      </c>
    </row>
    <row r="38" spans="1:6" ht="57.6" x14ac:dyDescent="0.3">
      <c r="A38" s="68">
        <v>30</v>
      </c>
      <c r="B38" s="203" t="s">
        <v>1018</v>
      </c>
      <c r="C38" s="207" t="s">
        <v>1869</v>
      </c>
      <c r="D38" s="204" t="s">
        <v>500</v>
      </c>
      <c r="E38" s="205"/>
      <c r="F38" s="209">
        <f>IF(F9=0,(F12+F13)*1000*2717/10^7,(F12+F13)*1000*F9/10^7)</f>
        <v>0</v>
      </c>
    </row>
    <row r="39" spans="1:6" ht="43.2" x14ac:dyDescent="0.3">
      <c r="A39" s="244">
        <v>31</v>
      </c>
      <c r="B39" s="211" t="s">
        <v>1017</v>
      </c>
      <c r="C39" s="212" t="s">
        <v>2064</v>
      </c>
      <c r="D39" s="213" t="s">
        <v>500</v>
      </c>
      <c r="E39" s="214"/>
      <c r="F39" s="215">
        <f>IF(F36&lt;=0,0,IF(F38&gt;F37,F37,F38))</f>
        <v>0</v>
      </c>
    </row>
    <row r="40" spans="1:6" x14ac:dyDescent="0.3">
      <c r="A40" s="111"/>
      <c r="B40" s="143"/>
      <c r="C40" s="168"/>
      <c r="D40" s="51"/>
      <c r="E40" s="167"/>
      <c r="F40" s="55"/>
    </row>
  </sheetData>
  <sheetProtection algorithmName="SHA-512" hashValue="7tMdBQWpX26TM3bD2jbVVRZCYnw8fB2WKzz3nzfxMAsLqFsh7U9t2oUDVW9XLNzmKrsY5F1h3cD3DwC9blAUzw==" saltValue="nYs28bTCTg5uCWSPXeoKPg==" spinCount="100000" sheet="1" objects="1" scenarios="1"/>
  <mergeCells count="5">
    <mergeCell ref="A1:F1"/>
    <mergeCell ref="A2:B2"/>
    <mergeCell ref="C2:F2"/>
    <mergeCell ref="A31:F31"/>
    <mergeCell ref="A3:C3"/>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U31"/>
  <sheetViews>
    <sheetView topLeftCell="A19" zoomScale="107" zoomScaleNormal="107" workbookViewId="0">
      <selection activeCell="F12" sqref="F12:G12"/>
    </sheetView>
  </sheetViews>
  <sheetFormatPr defaultColWidth="0" defaultRowHeight="14.4" zeroHeight="1" x14ac:dyDescent="0.3"/>
  <cols>
    <col min="1" max="1" width="6.6640625" style="528" customWidth="1"/>
    <col min="2" max="2" width="40.109375" customWidth="1"/>
    <col min="3" max="3" width="15.33203125" customWidth="1"/>
    <col min="4" max="4" width="12.6640625" customWidth="1"/>
    <col min="5" max="5" width="12" customWidth="1"/>
    <col min="6" max="6" width="10.6640625" customWidth="1"/>
    <col min="7" max="7" width="18.6640625" customWidth="1"/>
    <col min="8" max="255" width="0" hidden="1" customWidth="1"/>
    <col min="256" max="16384" width="8.44140625" hidden="1"/>
  </cols>
  <sheetData>
    <row r="1" spans="1:7" ht="23.4" x14ac:dyDescent="0.3">
      <c r="A1" s="1047" t="s">
        <v>1549</v>
      </c>
      <c r="B1" s="1047"/>
      <c r="C1" s="1047"/>
      <c r="D1" s="1047"/>
      <c r="E1" s="1047"/>
      <c r="F1" s="1047"/>
      <c r="G1" s="1047"/>
    </row>
    <row r="2" spans="1:7" ht="26.4" x14ac:dyDescent="0.3">
      <c r="A2" s="1048" t="s">
        <v>202</v>
      </c>
      <c r="B2" s="1049"/>
      <c r="C2" s="1049"/>
      <c r="D2" s="1049"/>
      <c r="E2" s="1049"/>
      <c r="F2" s="1049"/>
      <c r="G2" s="1049"/>
    </row>
    <row r="3" spans="1:7" ht="15.6" x14ac:dyDescent="0.3">
      <c r="A3" s="525">
        <v>1</v>
      </c>
      <c r="B3" s="606" t="s">
        <v>193</v>
      </c>
      <c r="C3" s="1035"/>
      <c r="D3" s="1035"/>
      <c r="E3" s="1035"/>
      <c r="F3" s="1035"/>
      <c r="G3" s="1035"/>
    </row>
    <row r="4" spans="1:7" ht="15.6" x14ac:dyDescent="0.3">
      <c r="A4" s="525">
        <v>2</v>
      </c>
      <c r="B4" s="606" t="s">
        <v>312</v>
      </c>
      <c r="C4" s="1044" t="s">
        <v>2014</v>
      </c>
      <c r="D4" s="1045"/>
      <c r="E4" s="1036" t="s">
        <v>1386</v>
      </c>
      <c r="F4" s="1036"/>
      <c r="G4" s="646" t="str">
        <f>C4</f>
        <v>SMELTER</v>
      </c>
    </row>
    <row r="5" spans="1:7" ht="15.6" x14ac:dyDescent="0.3">
      <c r="A5" s="526">
        <v>3</v>
      </c>
      <c r="B5" s="606" t="s">
        <v>990</v>
      </c>
      <c r="C5" s="1035"/>
      <c r="D5" s="1035"/>
      <c r="E5" s="1035"/>
      <c r="F5" s="1035"/>
      <c r="G5" s="1035"/>
    </row>
    <row r="6" spans="1:7" ht="15.6" x14ac:dyDescent="0.3">
      <c r="A6" s="525">
        <v>4</v>
      </c>
      <c r="B6" s="606" t="s">
        <v>1754</v>
      </c>
      <c r="C6" s="1035"/>
      <c r="D6" s="1035"/>
      <c r="E6" s="1035"/>
      <c r="F6" s="1035"/>
      <c r="G6" s="1035"/>
    </row>
    <row r="7" spans="1:7" ht="15.6" x14ac:dyDescent="0.3">
      <c r="A7" s="609"/>
      <c r="B7" s="645" t="s">
        <v>2374</v>
      </c>
      <c r="C7" s="1044"/>
      <c r="D7" s="1045"/>
      <c r="E7" s="1045"/>
      <c r="F7" s="1045"/>
      <c r="G7" s="1046"/>
    </row>
    <row r="8" spans="1:7" ht="15.6" x14ac:dyDescent="0.3">
      <c r="A8" s="525">
        <v>5</v>
      </c>
      <c r="B8" s="1037" t="s">
        <v>204</v>
      </c>
      <c r="C8" s="1037"/>
      <c r="D8" s="1037"/>
      <c r="E8" s="1037"/>
      <c r="F8" s="1037"/>
      <c r="G8" s="1037"/>
    </row>
    <row r="9" spans="1:7" ht="15.6" x14ac:dyDescent="0.3">
      <c r="A9" s="1050" t="s">
        <v>142</v>
      </c>
      <c r="B9" s="607" t="s">
        <v>205</v>
      </c>
      <c r="C9" s="1035"/>
      <c r="D9" s="1035"/>
      <c r="E9" s="1035"/>
      <c r="F9" s="1035"/>
      <c r="G9" s="1035"/>
    </row>
    <row r="10" spans="1:7" ht="15.6" x14ac:dyDescent="0.3">
      <c r="A10" s="1050"/>
      <c r="B10" s="607" t="s">
        <v>206</v>
      </c>
      <c r="C10" s="1035"/>
      <c r="D10" s="1035"/>
      <c r="E10" s="1035"/>
      <c r="F10" s="1035"/>
      <c r="G10" s="1035"/>
    </row>
    <row r="11" spans="1:7" ht="15.6" x14ac:dyDescent="0.3">
      <c r="A11" s="1050"/>
      <c r="B11" s="607" t="s">
        <v>207</v>
      </c>
      <c r="C11" s="1035"/>
      <c r="D11" s="1035"/>
      <c r="E11" s="524" t="s">
        <v>208</v>
      </c>
      <c r="F11" s="1035"/>
      <c r="G11" s="1035"/>
    </row>
    <row r="12" spans="1:7" ht="15.6" x14ac:dyDescent="0.3">
      <c r="A12" s="1051"/>
      <c r="B12" s="607" t="s">
        <v>209</v>
      </c>
      <c r="C12" s="1035"/>
      <c r="D12" s="1035"/>
      <c r="E12" s="524" t="s">
        <v>210</v>
      </c>
      <c r="F12" s="1035"/>
      <c r="G12" s="1035"/>
    </row>
    <row r="13" spans="1:7" ht="15.6" x14ac:dyDescent="0.3">
      <c r="A13" s="1041" t="s">
        <v>141</v>
      </c>
      <c r="B13" s="608" t="s">
        <v>211</v>
      </c>
      <c r="C13" s="1035"/>
      <c r="D13" s="1035"/>
      <c r="E13" s="1035"/>
      <c r="F13" s="1035"/>
      <c r="G13" s="1035"/>
    </row>
    <row r="14" spans="1:7" ht="15.6" x14ac:dyDescent="0.3">
      <c r="A14" s="1042"/>
      <c r="B14" s="608" t="s">
        <v>212</v>
      </c>
      <c r="C14" s="1035"/>
      <c r="D14" s="1035"/>
      <c r="E14" s="1035"/>
      <c r="F14" s="1035"/>
      <c r="G14" s="1035"/>
    </row>
    <row r="15" spans="1:7" ht="15.6" x14ac:dyDescent="0.3">
      <c r="A15" s="1042"/>
      <c r="B15" s="608" t="s">
        <v>209</v>
      </c>
      <c r="C15" s="1035"/>
      <c r="D15" s="1035"/>
      <c r="E15" s="524" t="s">
        <v>210</v>
      </c>
      <c r="F15" s="1035"/>
      <c r="G15" s="1035"/>
    </row>
    <row r="16" spans="1:7" ht="15.6" x14ac:dyDescent="0.3">
      <c r="A16" s="1043"/>
      <c r="B16" s="608" t="s">
        <v>213</v>
      </c>
      <c r="C16" s="1004"/>
      <c r="D16" s="524" t="s">
        <v>214</v>
      </c>
      <c r="E16" s="1035"/>
      <c r="F16" s="1035"/>
      <c r="G16" s="1035"/>
    </row>
    <row r="17" spans="1:7" ht="15.6" x14ac:dyDescent="0.3">
      <c r="A17" s="527">
        <v>6</v>
      </c>
      <c r="B17" s="606" t="s">
        <v>215</v>
      </c>
      <c r="C17" s="1040"/>
      <c r="D17" s="1040"/>
      <c r="E17" s="1040"/>
      <c r="F17" s="1040"/>
      <c r="G17" s="1040"/>
    </row>
    <row r="18" spans="1:7" ht="15.6" x14ac:dyDescent="0.3">
      <c r="A18" s="1038"/>
      <c r="B18" s="607" t="s">
        <v>216</v>
      </c>
      <c r="C18" s="1035"/>
      <c r="D18" s="1035"/>
      <c r="E18" s="1035"/>
      <c r="F18" s="1035"/>
      <c r="G18" s="1035"/>
    </row>
    <row r="19" spans="1:7" ht="15.6" x14ac:dyDescent="0.3">
      <c r="A19" s="1038"/>
      <c r="B19" s="607" t="s">
        <v>212</v>
      </c>
      <c r="C19" s="1035"/>
      <c r="D19" s="1035"/>
      <c r="E19" s="1035"/>
      <c r="F19" s="1035"/>
      <c r="G19" s="1035"/>
    </row>
    <row r="20" spans="1:7" ht="15.6" x14ac:dyDescent="0.3">
      <c r="A20" s="1038"/>
      <c r="B20" s="607" t="s">
        <v>217</v>
      </c>
      <c r="C20" s="1035"/>
      <c r="D20" s="1035"/>
      <c r="E20" s="1035"/>
      <c r="F20" s="1035"/>
      <c r="G20" s="1035"/>
    </row>
    <row r="21" spans="1:7" ht="15.6" x14ac:dyDescent="0.3">
      <c r="A21" s="1038"/>
      <c r="B21" s="607" t="s">
        <v>205</v>
      </c>
      <c r="C21" s="1035"/>
      <c r="D21" s="1035"/>
      <c r="E21" s="524" t="s">
        <v>218</v>
      </c>
      <c r="F21" s="1035"/>
      <c r="G21" s="1035"/>
    </row>
    <row r="22" spans="1:7" ht="15.6" x14ac:dyDescent="0.3">
      <c r="A22" s="1038"/>
      <c r="B22" s="607" t="s">
        <v>206</v>
      </c>
      <c r="C22" s="1035"/>
      <c r="D22" s="1035"/>
      <c r="E22" s="1035"/>
      <c r="F22" s="1035"/>
      <c r="G22" s="1035"/>
    </row>
    <row r="23" spans="1:7" ht="15.6" x14ac:dyDescent="0.3">
      <c r="A23" s="1038"/>
      <c r="B23" s="607" t="s">
        <v>207</v>
      </c>
      <c r="C23" s="1035"/>
      <c r="D23" s="1035"/>
      <c r="E23" s="524" t="s">
        <v>208</v>
      </c>
      <c r="F23" s="1035"/>
      <c r="G23" s="1035"/>
    </row>
    <row r="24" spans="1:7" ht="15.6" x14ac:dyDescent="0.3">
      <c r="A24" s="1038"/>
      <c r="B24" s="607" t="s">
        <v>209</v>
      </c>
      <c r="C24" s="1035"/>
      <c r="D24" s="1035"/>
      <c r="E24" s="524" t="s">
        <v>210</v>
      </c>
      <c r="F24" s="1035"/>
      <c r="G24" s="1035"/>
    </row>
    <row r="25" spans="1:7" ht="15.6" x14ac:dyDescent="0.3">
      <c r="A25" s="525">
        <v>7</v>
      </c>
      <c r="B25" s="1037" t="s">
        <v>219</v>
      </c>
      <c r="C25" s="1037"/>
      <c r="D25" s="1037"/>
      <c r="E25" s="1037"/>
      <c r="F25" s="1037"/>
      <c r="G25" s="1037"/>
    </row>
    <row r="26" spans="1:7" ht="15.6" x14ac:dyDescent="0.3">
      <c r="A26" s="1038"/>
      <c r="B26" s="610" t="s">
        <v>220</v>
      </c>
      <c r="C26" s="1035"/>
      <c r="D26" s="1035"/>
      <c r="E26" s="1035"/>
      <c r="F26" s="1035"/>
      <c r="G26" s="1035"/>
    </row>
    <row r="27" spans="1:7" ht="15.6" x14ac:dyDescent="0.3">
      <c r="A27" s="1038"/>
      <c r="B27" s="610" t="s">
        <v>212</v>
      </c>
      <c r="C27" s="1035"/>
      <c r="D27" s="1035"/>
      <c r="E27" s="1039" t="s">
        <v>221</v>
      </c>
      <c r="F27" s="1039"/>
      <c r="G27" s="945"/>
    </row>
    <row r="28" spans="1:7" ht="15.6" x14ac:dyDescent="0.3">
      <c r="A28" s="1038"/>
      <c r="B28" s="610" t="s">
        <v>222</v>
      </c>
      <c r="C28" s="1035"/>
      <c r="D28" s="1035"/>
      <c r="E28" s="1035"/>
      <c r="F28" s="1035"/>
      <c r="G28" s="1035"/>
    </row>
    <row r="29" spans="1:7" ht="15.6" x14ac:dyDescent="0.3">
      <c r="A29" s="1038"/>
      <c r="B29" s="610" t="s">
        <v>209</v>
      </c>
      <c r="C29" s="1035"/>
      <c r="D29" s="1035"/>
      <c r="E29" s="524" t="s">
        <v>210</v>
      </c>
      <c r="F29" s="1035"/>
      <c r="G29" s="1035"/>
    </row>
    <row r="30" spans="1:7" ht="15.6" x14ac:dyDescent="0.3">
      <c r="A30" s="1038"/>
      <c r="B30" s="610" t="s">
        <v>213</v>
      </c>
      <c r="C30" s="1003"/>
      <c r="D30" s="610" t="s">
        <v>223</v>
      </c>
      <c r="E30" s="1035"/>
      <c r="F30" s="1035"/>
      <c r="G30" s="1035"/>
    </row>
    <row r="31" spans="1:7" ht="15.6" x14ac:dyDescent="0.3">
      <c r="A31" s="1038"/>
      <c r="B31" s="610" t="s">
        <v>2574</v>
      </c>
      <c r="C31" s="1006" t="s">
        <v>2575</v>
      </c>
      <c r="D31" s="1039" t="s">
        <v>2576</v>
      </c>
      <c r="E31" s="1039"/>
      <c r="F31" s="1039"/>
      <c r="G31" s="1006" t="s">
        <v>2577</v>
      </c>
    </row>
  </sheetData>
  <sheetProtection algorithmName="SHA-512" hashValue="JsFGuh+rHC3HHWDpNVkiXRPtuaQsC0Oq4dAxF92nb21Xtf8/Hv00114VzqNvfgze/H5zKJrG9sORETqtcpKLOg==" saltValue="va3nbzCk0Jh6rZubLShP0g==" spinCount="100000" sheet="1" objects="1" scenarios="1"/>
  <customSheetViews>
    <customSheetView guid="{808D63CE-AAC2-4BB4-99F0-D9F2ED9063AB}" scale="107" hiddenRows="1" hiddenColumns="1" topLeftCell="A2">
      <selection activeCell="A3" sqref="A3"/>
      <pageMargins left="0.7" right="0.7" top="0.75" bottom="0.75" header="0.3" footer="0.3"/>
    </customSheetView>
  </customSheetViews>
  <mergeCells count="44">
    <mergeCell ref="E30:G30"/>
    <mergeCell ref="D31:F31"/>
    <mergeCell ref="C7:G7"/>
    <mergeCell ref="A1:G1"/>
    <mergeCell ref="A2:G2"/>
    <mergeCell ref="C3:G3"/>
    <mergeCell ref="C6:G6"/>
    <mergeCell ref="C5:G5"/>
    <mergeCell ref="C4:D4"/>
    <mergeCell ref="B8:G8"/>
    <mergeCell ref="A9:A12"/>
    <mergeCell ref="C9:G9"/>
    <mergeCell ref="C10:G10"/>
    <mergeCell ref="C11:D11"/>
    <mergeCell ref="F11:G11"/>
    <mergeCell ref="C12:D12"/>
    <mergeCell ref="F12:G12"/>
    <mergeCell ref="A13:A16"/>
    <mergeCell ref="C13:G13"/>
    <mergeCell ref="C14:G14"/>
    <mergeCell ref="C15:D15"/>
    <mergeCell ref="F21:G21"/>
    <mergeCell ref="E16:G16"/>
    <mergeCell ref="F15:G15"/>
    <mergeCell ref="C22:G22"/>
    <mergeCell ref="C23:D23"/>
    <mergeCell ref="F23:G23"/>
    <mergeCell ref="C19:G19"/>
    <mergeCell ref="C24:D24"/>
    <mergeCell ref="F24:G24"/>
    <mergeCell ref="E4:F4"/>
    <mergeCell ref="B25:G25"/>
    <mergeCell ref="A26:A31"/>
    <mergeCell ref="C26:G26"/>
    <mergeCell ref="C27:D27"/>
    <mergeCell ref="E27:F27"/>
    <mergeCell ref="C17:G17"/>
    <mergeCell ref="C20:G20"/>
    <mergeCell ref="C21:D21"/>
    <mergeCell ref="C28:G28"/>
    <mergeCell ref="C29:D29"/>
    <mergeCell ref="F29:G29"/>
    <mergeCell ref="A18:A24"/>
    <mergeCell ref="C18:G18"/>
  </mergeCells>
  <dataValidations count="1">
    <dataValidation type="list" allowBlank="1" showInputMessage="1" showErrorMessage="1" sqref="C4">
      <formula1>"REFINERY, SMELTER, INTEGRATED"</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1126"/>
  <sheetViews>
    <sheetView topLeftCell="B1" zoomScale="85" zoomScaleNormal="85" zoomScaleSheetLayoutView="70" workbookViewId="0">
      <pane xSplit="2" ySplit="6" topLeftCell="D7" activePane="bottomRight" state="frozen"/>
      <selection activeCell="B1" sqref="B1"/>
      <selection pane="topRight" activeCell="D1" sqref="D1"/>
      <selection pane="bottomLeft" activeCell="B7" sqref="B7"/>
      <selection pane="bottomRight" activeCell="C3" sqref="C3:J3"/>
    </sheetView>
  </sheetViews>
  <sheetFormatPr defaultColWidth="9.109375" defaultRowHeight="13.8" x14ac:dyDescent="0.25"/>
  <cols>
    <col min="1" max="1" width="6.88671875" style="478" customWidth="1"/>
    <col min="2" max="2" width="41.44140625" style="479" customWidth="1"/>
    <col min="3" max="3" width="29" style="478" customWidth="1"/>
    <col min="4" max="4" width="15" style="478" customWidth="1"/>
    <col min="5" max="5" width="11.88671875" style="478" hidden="1" customWidth="1"/>
    <col min="6" max="6" width="11.33203125" style="478" hidden="1" customWidth="1"/>
    <col min="7" max="7" width="13.33203125" style="478" bestFit="1" customWidth="1"/>
    <col min="8" max="8" width="16.6640625" style="480" customWidth="1"/>
    <col min="9" max="9" width="17.33203125" style="478" customWidth="1"/>
    <col min="10" max="10" width="35.88671875" style="481" customWidth="1"/>
    <col min="11" max="11" width="16.44140625" style="404" customWidth="1"/>
    <col min="12" max="16384" width="9.109375" style="404"/>
  </cols>
  <sheetData>
    <row r="1" spans="1:10" s="403" customFormat="1" ht="29.4" x14ac:dyDescent="0.3">
      <c r="A1" s="1052" t="s">
        <v>2503</v>
      </c>
      <c r="B1" s="1053"/>
      <c r="C1" s="1053"/>
      <c r="D1" s="1053"/>
      <c r="E1" s="1053"/>
      <c r="F1" s="1053"/>
      <c r="G1" s="1053"/>
      <c r="H1" s="1053"/>
      <c r="I1" s="1053"/>
      <c r="J1" s="1053"/>
    </row>
    <row r="2" spans="1:10" ht="24.6" x14ac:dyDescent="0.25">
      <c r="A2" s="1059" t="s">
        <v>256</v>
      </c>
      <c r="B2" s="1059"/>
      <c r="C2" s="1059"/>
      <c r="D2" s="1059"/>
      <c r="E2" s="1059"/>
      <c r="F2" s="1059"/>
      <c r="G2" s="1059"/>
      <c r="H2" s="1059"/>
      <c r="I2" s="1059"/>
      <c r="J2" s="1059"/>
    </row>
    <row r="3" spans="1:10" ht="14.4" x14ac:dyDescent="0.25">
      <c r="A3" s="1060" t="s">
        <v>193</v>
      </c>
      <c r="B3" s="1060"/>
      <c r="C3" s="1057" t="str">
        <f>'General Information'!C3 &amp;"  "&amp;   'General Information'!C8</f>
        <v xml:space="preserve">  </v>
      </c>
      <c r="D3" s="1058"/>
      <c r="E3" s="1058"/>
      <c r="F3" s="1058"/>
      <c r="G3" s="1058"/>
      <c r="H3" s="1058"/>
      <c r="I3" s="1058"/>
      <c r="J3" s="1058"/>
    </row>
    <row r="4" spans="1:10" x14ac:dyDescent="0.25">
      <c r="A4" s="1064" t="s">
        <v>974</v>
      </c>
      <c r="B4" s="1065"/>
      <c r="C4" s="1061" t="str">
        <f>'General Information'!C4 &amp;"  "&amp;   'General Information'!C8</f>
        <v xml:space="preserve">SMELTER  </v>
      </c>
      <c r="D4" s="1062"/>
      <c r="E4" s="1062"/>
      <c r="F4" s="1062"/>
      <c r="G4" s="1062"/>
      <c r="H4" s="1062"/>
      <c r="I4" s="1062"/>
      <c r="J4" s="1063"/>
    </row>
    <row r="5" spans="1:10" s="405" customFormat="1" x14ac:dyDescent="0.25">
      <c r="A5" s="1064" t="s">
        <v>970</v>
      </c>
      <c r="B5" s="1065"/>
      <c r="C5" s="1054">
        <f>'General Information'!C5:G5</f>
        <v>0</v>
      </c>
      <c r="D5" s="1055"/>
      <c r="E5" s="1055"/>
      <c r="F5" s="1055"/>
      <c r="G5" s="1055"/>
      <c r="H5" s="1055"/>
      <c r="I5" s="1055"/>
      <c r="J5" s="1056"/>
    </row>
    <row r="6" spans="1:10" ht="55.2" x14ac:dyDescent="0.25">
      <c r="A6" s="705" t="s">
        <v>192</v>
      </c>
      <c r="B6" s="706" t="s">
        <v>191</v>
      </c>
      <c r="C6" s="707" t="s">
        <v>322</v>
      </c>
      <c r="D6" s="705" t="s">
        <v>190</v>
      </c>
      <c r="E6" s="944"/>
      <c r="F6" s="944"/>
      <c r="G6" s="707" t="str">
        <f>"Baseline/ Previous Year (FY )  
"
&amp;'Form 1'!D16</f>
        <v>Baseline/ Previous Year (FY )  
FY: 2021-22</v>
      </c>
      <c r="H6" s="707" t="str">
        <f>G6</f>
        <v>Baseline/ Previous Year (FY )  
FY: 2021-22</v>
      </c>
      <c r="I6" s="707" t="str">
        <f>"Current/ Assessment/ Target Year
"
&amp;
'Form 1'!E16</f>
        <v>Current/ Assessment/ Target Year
FY: 2022-23</v>
      </c>
      <c r="J6" s="708" t="s">
        <v>189</v>
      </c>
    </row>
    <row r="7" spans="1:10" s="410" customFormat="1" ht="27.6" x14ac:dyDescent="0.25">
      <c r="A7" s="160" t="s">
        <v>188</v>
      </c>
      <c r="B7" s="161" t="s">
        <v>187</v>
      </c>
      <c r="C7" s="162"/>
      <c r="D7" s="163"/>
      <c r="E7" s="163"/>
      <c r="F7" s="163"/>
      <c r="G7" s="163"/>
      <c r="H7" s="400"/>
      <c r="I7" s="163"/>
      <c r="J7" s="164"/>
    </row>
    <row r="8" spans="1:10" s="410" customFormat="1" x14ac:dyDescent="0.25">
      <c r="A8" s="160" t="s">
        <v>186</v>
      </c>
      <c r="B8" s="161" t="s">
        <v>323</v>
      </c>
      <c r="C8" s="162"/>
      <c r="D8" s="163"/>
      <c r="E8" s="163"/>
      <c r="F8" s="163"/>
      <c r="G8" s="163"/>
      <c r="H8" s="400"/>
      <c r="I8" s="163"/>
      <c r="J8" s="164"/>
    </row>
    <row r="9" spans="1:10" ht="14.4" x14ac:dyDescent="0.25">
      <c r="A9" s="411" t="s">
        <v>153</v>
      </c>
      <c r="B9" s="412" t="s">
        <v>185</v>
      </c>
      <c r="C9" s="413" t="s">
        <v>183</v>
      </c>
      <c r="D9" s="413" t="s">
        <v>53</v>
      </c>
      <c r="E9" s="482"/>
      <c r="F9" s="482"/>
      <c r="G9" s="482">
        <v>0</v>
      </c>
      <c r="H9" s="414">
        <f>AVERAGEA(E9:G9)</f>
        <v>0</v>
      </c>
      <c r="I9" s="482">
        <v>0</v>
      </c>
      <c r="J9" s="483"/>
    </row>
    <row r="10" spans="1:10" ht="14.4" x14ac:dyDescent="0.25">
      <c r="A10" s="411" t="s">
        <v>151</v>
      </c>
      <c r="B10" s="412" t="s">
        <v>391</v>
      </c>
      <c r="C10" s="413" t="s">
        <v>183</v>
      </c>
      <c r="D10" s="413" t="s">
        <v>53</v>
      </c>
      <c r="E10" s="482"/>
      <c r="F10" s="482"/>
      <c r="G10" s="482">
        <v>0</v>
      </c>
      <c r="H10" s="414">
        <f>AVERAGEA(E10:G10)</f>
        <v>0</v>
      </c>
      <c r="I10" s="482">
        <v>0</v>
      </c>
      <c r="J10" s="483"/>
    </row>
    <row r="11" spans="1:10" ht="14.4" x14ac:dyDescent="0.25">
      <c r="A11" s="411" t="s">
        <v>149</v>
      </c>
      <c r="B11" s="412" t="s">
        <v>181</v>
      </c>
      <c r="C11" s="413" t="s">
        <v>165</v>
      </c>
      <c r="D11" s="413" t="s">
        <v>53</v>
      </c>
      <c r="E11" s="482"/>
      <c r="F11" s="482"/>
      <c r="G11" s="482">
        <v>0</v>
      </c>
      <c r="H11" s="414">
        <f>AVERAGEA(E11:G11)</f>
        <v>0</v>
      </c>
      <c r="I11" s="482">
        <v>0</v>
      </c>
      <c r="J11" s="483"/>
    </row>
    <row r="12" spans="1:10" ht="14.4" x14ac:dyDescent="0.25">
      <c r="A12" s="411" t="s">
        <v>148</v>
      </c>
      <c r="B12" s="412" t="s">
        <v>333</v>
      </c>
      <c r="C12" s="413" t="s">
        <v>165</v>
      </c>
      <c r="D12" s="413" t="s">
        <v>53</v>
      </c>
      <c r="E12" s="482"/>
      <c r="F12" s="482"/>
      <c r="G12" s="482">
        <v>0</v>
      </c>
      <c r="H12" s="414">
        <f>AVERAGEA(E12:G12)</f>
        <v>0</v>
      </c>
      <c r="I12" s="482">
        <v>0</v>
      </c>
      <c r="J12" s="483"/>
    </row>
    <row r="13" spans="1:10" x14ac:dyDescent="0.25">
      <c r="A13" s="415" t="s">
        <v>161</v>
      </c>
      <c r="B13" s="416" t="s">
        <v>180</v>
      </c>
      <c r="C13" s="415" t="s">
        <v>329</v>
      </c>
      <c r="D13" s="415" t="s">
        <v>122</v>
      </c>
      <c r="E13" s="414"/>
      <c r="F13" s="414"/>
      <c r="G13" s="414">
        <f t="shared" ref="G13:H14" si="0">IF(G9=0, 0, (G11/G9)*100)</f>
        <v>0</v>
      </c>
      <c r="H13" s="414">
        <f t="shared" si="0"/>
        <v>0</v>
      </c>
      <c r="I13" s="414">
        <f>IF(I9=0, 0, (I11/I9)*100)</f>
        <v>0</v>
      </c>
      <c r="J13" s="484"/>
    </row>
    <row r="14" spans="1:10" x14ac:dyDescent="0.25">
      <c r="A14" s="415" t="s">
        <v>159</v>
      </c>
      <c r="B14" s="416" t="s">
        <v>263</v>
      </c>
      <c r="C14" s="415" t="s">
        <v>330</v>
      </c>
      <c r="D14" s="415" t="s">
        <v>122</v>
      </c>
      <c r="E14" s="414"/>
      <c r="F14" s="414"/>
      <c r="G14" s="414">
        <f t="shared" si="0"/>
        <v>0</v>
      </c>
      <c r="H14" s="414">
        <f t="shared" si="0"/>
        <v>0</v>
      </c>
      <c r="I14" s="414">
        <f>IF(I10=0, 0, (I12/I10)*100)</f>
        <v>0</v>
      </c>
      <c r="J14" s="484"/>
    </row>
    <row r="15" spans="1:10" s="422" customFormat="1" x14ac:dyDescent="0.25">
      <c r="A15" s="417"/>
      <c r="B15" s="418"/>
      <c r="C15" s="419"/>
      <c r="D15" s="417"/>
      <c r="E15" s="420"/>
      <c r="F15" s="420"/>
      <c r="G15" s="420"/>
      <c r="H15" s="421"/>
      <c r="I15" s="420"/>
      <c r="J15" s="485"/>
    </row>
    <row r="16" spans="1:10" s="410" customFormat="1" x14ac:dyDescent="0.25">
      <c r="A16" s="160" t="s">
        <v>184</v>
      </c>
      <c r="B16" s="161" t="s">
        <v>321</v>
      </c>
      <c r="C16" s="162"/>
      <c r="D16" s="163"/>
      <c r="E16" s="163"/>
      <c r="F16" s="163"/>
      <c r="G16" s="163"/>
      <c r="H16" s="400"/>
      <c r="I16" s="163"/>
      <c r="J16" s="164"/>
    </row>
    <row r="17" spans="1:10" ht="14.4" x14ac:dyDescent="0.25">
      <c r="A17" s="411" t="s">
        <v>153</v>
      </c>
      <c r="B17" s="412" t="s">
        <v>225</v>
      </c>
      <c r="C17" s="413" t="s">
        <v>183</v>
      </c>
      <c r="D17" s="413" t="s">
        <v>53</v>
      </c>
      <c r="E17" s="482"/>
      <c r="F17" s="482"/>
      <c r="G17" s="482">
        <v>0</v>
      </c>
      <c r="H17" s="414">
        <f>AVERAGEA(E17:G17)</f>
        <v>0</v>
      </c>
      <c r="I17" s="482"/>
      <c r="J17" s="487"/>
    </row>
    <row r="18" spans="1:10" ht="14.4" x14ac:dyDescent="0.25">
      <c r="A18" s="411" t="s">
        <v>151</v>
      </c>
      <c r="B18" s="412" t="s">
        <v>227</v>
      </c>
      <c r="C18" s="413" t="s">
        <v>183</v>
      </c>
      <c r="D18" s="413" t="s">
        <v>53</v>
      </c>
      <c r="E18" s="957"/>
      <c r="F18" s="957"/>
      <c r="G18" s="957">
        <v>0</v>
      </c>
      <c r="H18" s="414">
        <f>AVERAGEA(E18:G18)</f>
        <v>0</v>
      </c>
      <c r="I18" s="482"/>
      <c r="J18" s="483"/>
    </row>
    <row r="19" spans="1:10" ht="14.4" x14ac:dyDescent="0.25">
      <c r="A19" s="411" t="s">
        <v>149</v>
      </c>
      <c r="B19" s="412" t="s">
        <v>226</v>
      </c>
      <c r="C19" s="413" t="s">
        <v>165</v>
      </c>
      <c r="D19" s="413" t="s">
        <v>53</v>
      </c>
      <c r="E19" s="991"/>
      <c r="F19" s="991"/>
      <c r="G19" s="991">
        <v>0</v>
      </c>
      <c r="H19" s="414">
        <f>AVERAGEA(E19:G19)</f>
        <v>0</v>
      </c>
      <c r="I19" s="991"/>
      <c r="J19" s="483"/>
    </row>
    <row r="20" spans="1:10" ht="14.4" x14ac:dyDescent="0.25">
      <c r="A20" s="411" t="s">
        <v>148</v>
      </c>
      <c r="B20" s="412" t="s">
        <v>228</v>
      </c>
      <c r="C20" s="413" t="s">
        <v>165</v>
      </c>
      <c r="D20" s="413" t="s">
        <v>53</v>
      </c>
      <c r="E20" s="991"/>
      <c r="F20" s="991"/>
      <c r="G20" s="991">
        <v>0</v>
      </c>
      <c r="H20" s="414">
        <f>AVERAGEA(E20:G20)</f>
        <v>0</v>
      </c>
      <c r="I20" s="482"/>
      <c r="J20" s="487"/>
    </row>
    <row r="21" spans="1:10" x14ac:dyDescent="0.25">
      <c r="A21" s="415" t="s">
        <v>161</v>
      </c>
      <c r="B21" s="416" t="s">
        <v>229</v>
      </c>
      <c r="C21" s="415" t="s">
        <v>331</v>
      </c>
      <c r="D21" s="415" t="s">
        <v>122</v>
      </c>
      <c r="E21" s="414"/>
      <c r="F21" s="414"/>
      <c r="G21" s="414">
        <f t="shared" ref="G21:H22" si="1">IF(G17=0, 0, (G19/G17)*100)</f>
        <v>0</v>
      </c>
      <c r="H21" s="414">
        <f t="shared" si="1"/>
        <v>0</v>
      </c>
      <c r="I21" s="414">
        <f>IF(I17=0, 0, (I19/I17)*100)</f>
        <v>0</v>
      </c>
      <c r="J21" s="484"/>
    </row>
    <row r="22" spans="1:10" x14ac:dyDescent="0.25">
      <c r="A22" s="415" t="s">
        <v>159</v>
      </c>
      <c r="B22" s="416" t="s">
        <v>302</v>
      </c>
      <c r="C22" s="415" t="s">
        <v>332</v>
      </c>
      <c r="D22" s="415" t="s">
        <v>122</v>
      </c>
      <c r="E22" s="414"/>
      <c r="F22" s="414"/>
      <c r="G22" s="414">
        <f t="shared" si="1"/>
        <v>0</v>
      </c>
      <c r="H22" s="414">
        <f t="shared" si="1"/>
        <v>0</v>
      </c>
      <c r="I22" s="414">
        <f>IF(I18=0, 0, (I20/I18)*100)</f>
        <v>0</v>
      </c>
      <c r="J22" s="484"/>
    </row>
    <row r="23" spans="1:10" s="426" customFormat="1" x14ac:dyDescent="0.25">
      <c r="A23" s="423"/>
      <c r="B23" s="418"/>
      <c r="C23" s="419"/>
      <c r="D23" s="423"/>
      <c r="E23" s="424"/>
      <c r="F23" s="424"/>
      <c r="G23" s="424"/>
      <c r="H23" s="425"/>
      <c r="I23" s="424"/>
      <c r="J23" s="486"/>
    </row>
    <row r="24" spans="1:10" s="410" customFormat="1" ht="27.6" x14ac:dyDescent="0.25">
      <c r="A24" s="160" t="s">
        <v>182</v>
      </c>
      <c r="B24" s="161" t="s">
        <v>325</v>
      </c>
      <c r="C24" s="162"/>
      <c r="D24" s="163"/>
      <c r="E24" s="163"/>
      <c r="F24" s="163"/>
      <c r="G24" s="163"/>
      <c r="H24" s="400"/>
      <c r="I24" s="163"/>
      <c r="J24" s="164"/>
    </row>
    <row r="25" spans="1:10" s="410" customFormat="1" x14ac:dyDescent="0.25">
      <c r="A25" s="160" t="s">
        <v>335</v>
      </c>
      <c r="B25" s="161" t="s">
        <v>323</v>
      </c>
      <c r="C25" s="162"/>
      <c r="D25" s="163"/>
      <c r="E25" s="163"/>
      <c r="F25" s="163"/>
      <c r="G25" s="163"/>
      <c r="H25" s="400"/>
      <c r="I25" s="163"/>
      <c r="J25" s="164"/>
    </row>
    <row r="26" spans="1:10" s="410" customFormat="1" x14ac:dyDescent="0.25">
      <c r="A26" s="160" t="s">
        <v>142</v>
      </c>
      <c r="B26" s="161" t="s">
        <v>179</v>
      </c>
      <c r="C26" s="162"/>
      <c r="D26" s="163"/>
      <c r="E26" s="163"/>
      <c r="F26" s="163"/>
      <c r="G26" s="163"/>
      <c r="H26" s="400"/>
      <c r="I26" s="163"/>
      <c r="J26" s="164"/>
    </row>
    <row r="27" spans="1:10" ht="27.6" x14ac:dyDescent="0.25">
      <c r="A27" s="411" t="s">
        <v>153</v>
      </c>
      <c r="B27" s="412" t="s">
        <v>815</v>
      </c>
      <c r="C27" s="413" t="s">
        <v>173</v>
      </c>
      <c r="D27" s="413" t="s">
        <v>53</v>
      </c>
      <c r="E27" s="482"/>
      <c r="F27" s="482"/>
      <c r="G27" s="482">
        <v>0</v>
      </c>
      <c r="H27" s="414">
        <f>AVERAGEA(E27:G27)</f>
        <v>0</v>
      </c>
      <c r="I27" s="482">
        <v>0</v>
      </c>
      <c r="J27" s="483"/>
    </row>
    <row r="28" spans="1:10" ht="37.200000000000003" customHeight="1" x14ac:dyDescent="0.25">
      <c r="A28" s="411" t="s">
        <v>151</v>
      </c>
      <c r="B28" s="412" t="s">
        <v>816</v>
      </c>
      <c r="C28" s="413" t="s">
        <v>173</v>
      </c>
      <c r="D28" s="413" t="s">
        <v>53</v>
      </c>
      <c r="E28" s="482"/>
      <c r="F28" s="482"/>
      <c r="G28" s="482">
        <v>0</v>
      </c>
      <c r="H28" s="414">
        <f>AVERAGEA(E28:G28)</f>
        <v>0</v>
      </c>
      <c r="I28" s="482">
        <v>0</v>
      </c>
      <c r="J28" s="483"/>
    </row>
    <row r="29" spans="1:10" ht="14.4" x14ac:dyDescent="0.25">
      <c r="A29" s="411" t="s">
        <v>149</v>
      </c>
      <c r="B29" s="412" t="s">
        <v>338</v>
      </c>
      <c r="C29" s="413" t="s">
        <v>173</v>
      </c>
      <c r="D29" s="413" t="s">
        <v>53</v>
      </c>
      <c r="E29" s="482"/>
      <c r="F29" s="482"/>
      <c r="G29" s="482">
        <v>0</v>
      </c>
      <c r="H29" s="414">
        <f>AVERAGEA(E29:G29)</f>
        <v>0</v>
      </c>
      <c r="I29" s="482">
        <v>0</v>
      </c>
      <c r="J29" s="483"/>
    </row>
    <row r="30" spans="1:10" ht="14.4" x14ac:dyDescent="0.25">
      <c r="A30" s="411" t="s">
        <v>148</v>
      </c>
      <c r="B30" s="412" t="s">
        <v>339</v>
      </c>
      <c r="C30" s="413" t="s">
        <v>173</v>
      </c>
      <c r="D30" s="413" t="s">
        <v>53</v>
      </c>
      <c r="E30" s="482"/>
      <c r="F30" s="482"/>
      <c r="G30" s="482">
        <v>0</v>
      </c>
      <c r="H30" s="414">
        <f>AVERAGEA(E30:G30)</f>
        <v>0</v>
      </c>
      <c r="I30" s="482">
        <v>0</v>
      </c>
      <c r="J30" s="483"/>
    </row>
    <row r="31" spans="1:10" s="481" customFormat="1" ht="14.4" x14ac:dyDescent="0.25">
      <c r="A31" s="411" t="s">
        <v>161</v>
      </c>
      <c r="B31" s="412" t="s">
        <v>178</v>
      </c>
      <c r="C31" s="413" t="s">
        <v>173</v>
      </c>
      <c r="D31" s="413" t="s">
        <v>1343</v>
      </c>
      <c r="E31" s="194"/>
      <c r="F31" s="194"/>
      <c r="G31" s="194"/>
      <c r="H31" s="414">
        <f>IFERROR(AVERAGEIF(E31:G31,"&gt;0",E31:G31),0)</f>
        <v>0</v>
      </c>
      <c r="I31" s="194"/>
      <c r="J31" s="483"/>
    </row>
    <row r="32" spans="1:10" s="481" customFormat="1" ht="14.4" x14ac:dyDescent="0.25">
      <c r="A32" s="411" t="s">
        <v>159</v>
      </c>
      <c r="B32" s="412" t="s">
        <v>176</v>
      </c>
      <c r="C32" s="413" t="s">
        <v>173</v>
      </c>
      <c r="D32" s="413" t="s">
        <v>154</v>
      </c>
      <c r="E32" s="194"/>
      <c r="F32" s="194"/>
      <c r="G32" s="194"/>
      <c r="H32" s="414">
        <f>IFERROR(AVERAGEIF(E32:G32,"&gt;0",E32:G32),0)</f>
        <v>0</v>
      </c>
      <c r="I32" s="194"/>
      <c r="J32" s="483"/>
    </row>
    <row r="33" spans="1:10" ht="14.4" x14ac:dyDescent="0.25">
      <c r="A33" s="411" t="s">
        <v>177</v>
      </c>
      <c r="B33" s="412" t="s">
        <v>118</v>
      </c>
      <c r="C33" s="413" t="s">
        <v>165</v>
      </c>
      <c r="D33" s="413" t="s">
        <v>348</v>
      </c>
      <c r="E33" s="482"/>
      <c r="F33" s="482"/>
      <c r="G33" s="482">
        <v>0</v>
      </c>
      <c r="H33" s="414">
        <f>AVERAGEA(E33:G33)</f>
        <v>0</v>
      </c>
      <c r="I33" s="482">
        <v>0</v>
      </c>
      <c r="J33" s="483"/>
    </row>
    <row r="34" spans="1:10" x14ac:dyDescent="0.25">
      <c r="A34" s="411"/>
      <c r="B34" s="412"/>
      <c r="C34" s="413"/>
      <c r="D34" s="413"/>
      <c r="E34" s="411"/>
      <c r="F34" s="411"/>
      <c r="G34" s="411"/>
      <c r="H34" s="427"/>
      <c r="I34" s="411"/>
      <c r="J34" s="483"/>
    </row>
    <row r="35" spans="1:10" s="410" customFormat="1" x14ac:dyDescent="0.25">
      <c r="A35" s="160" t="s">
        <v>141</v>
      </c>
      <c r="B35" s="161" t="s">
        <v>357</v>
      </c>
      <c r="C35" s="162"/>
      <c r="D35" s="163"/>
      <c r="E35" s="163"/>
      <c r="F35" s="163"/>
      <c r="G35" s="163"/>
      <c r="H35" s="400"/>
      <c r="I35" s="164"/>
      <c r="J35" s="164"/>
    </row>
    <row r="36" spans="1:10" ht="14.4" x14ac:dyDescent="0.25">
      <c r="A36" s="423" t="s">
        <v>153</v>
      </c>
      <c r="B36" s="412" t="s">
        <v>164</v>
      </c>
      <c r="C36" s="413" t="s">
        <v>173</v>
      </c>
      <c r="D36" s="413" t="s">
        <v>818</v>
      </c>
      <c r="E36" s="508"/>
      <c r="F36" s="508"/>
      <c r="G36" s="508"/>
      <c r="H36" s="508"/>
      <c r="I36" s="508"/>
      <c r="J36" s="483"/>
    </row>
    <row r="37" spans="1:10" ht="14.4" x14ac:dyDescent="0.25">
      <c r="A37" s="411" t="s">
        <v>151</v>
      </c>
      <c r="B37" s="412" t="s">
        <v>163</v>
      </c>
      <c r="C37" s="413" t="s">
        <v>173</v>
      </c>
      <c r="D37" s="413" t="s">
        <v>334</v>
      </c>
      <c r="E37" s="482"/>
      <c r="F37" s="482"/>
      <c r="G37" s="482">
        <v>0</v>
      </c>
      <c r="H37" s="414">
        <f>AVERAGEA(E37:G37)</f>
        <v>0</v>
      </c>
      <c r="I37" s="482">
        <v>0</v>
      </c>
      <c r="J37" s="483"/>
    </row>
    <row r="38" spans="1:10" ht="14.4" x14ac:dyDescent="0.25">
      <c r="A38" s="411" t="s">
        <v>149</v>
      </c>
      <c r="B38" s="412" t="s">
        <v>360</v>
      </c>
      <c r="C38" s="413" t="s">
        <v>173</v>
      </c>
      <c r="D38" s="413" t="s">
        <v>53</v>
      </c>
      <c r="E38" s="482"/>
      <c r="F38" s="482"/>
      <c r="G38" s="482">
        <v>0</v>
      </c>
      <c r="H38" s="414">
        <f>AVERAGEA(E38:G38)</f>
        <v>0</v>
      </c>
      <c r="I38" s="482">
        <v>0</v>
      </c>
      <c r="J38" s="483"/>
    </row>
    <row r="39" spans="1:10" ht="55.2" x14ac:dyDescent="0.25">
      <c r="A39" s="411" t="s">
        <v>148</v>
      </c>
      <c r="B39" s="412" t="s">
        <v>162</v>
      </c>
      <c r="C39" s="411" t="s">
        <v>165</v>
      </c>
      <c r="D39" s="413" t="s">
        <v>361</v>
      </c>
      <c r="E39" s="194"/>
      <c r="F39" s="194"/>
      <c r="G39" s="194"/>
      <c r="H39" s="414">
        <f>IFERROR(AVERAGEIF(E39:G39,"&gt;0",E39:G39),0)</f>
        <v>0</v>
      </c>
      <c r="I39" s="194"/>
      <c r="J39" s="483"/>
    </row>
    <row r="40" spans="1:10" s="429" customFormat="1" ht="14.4" x14ac:dyDescent="0.25">
      <c r="A40" s="411" t="s">
        <v>161</v>
      </c>
      <c r="B40" s="412" t="s">
        <v>304</v>
      </c>
      <c r="C40" s="411" t="s">
        <v>165</v>
      </c>
      <c r="D40" s="413" t="s">
        <v>154</v>
      </c>
      <c r="E40" s="194"/>
      <c r="F40" s="194"/>
      <c r="G40" s="194"/>
      <c r="H40" s="414">
        <f>IFERROR(AVERAGEIF(E40:G40,"&gt;0",E40:G40),0)</f>
        <v>0</v>
      </c>
      <c r="I40" s="194"/>
      <c r="J40" s="487"/>
    </row>
    <row r="41" spans="1:10" s="429" customFormat="1" ht="27.6" x14ac:dyDescent="0.25">
      <c r="A41" s="411" t="s">
        <v>159</v>
      </c>
      <c r="B41" s="412" t="s">
        <v>410</v>
      </c>
      <c r="C41" s="411" t="s">
        <v>165</v>
      </c>
      <c r="D41" s="413" t="s">
        <v>155</v>
      </c>
      <c r="E41" s="482"/>
      <c r="F41" s="482"/>
      <c r="G41" s="482">
        <v>0</v>
      </c>
      <c r="H41" s="414">
        <f>AVERAGEA(E41:G41)</f>
        <v>0</v>
      </c>
      <c r="I41" s="482">
        <v>0</v>
      </c>
      <c r="J41" s="487"/>
    </row>
    <row r="42" spans="1:10" s="429" customFormat="1" ht="15.6" x14ac:dyDescent="0.25">
      <c r="A42" s="411" t="s">
        <v>177</v>
      </c>
      <c r="B42" s="412" t="s">
        <v>358</v>
      </c>
      <c r="C42" s="411" t="s">
        <v>165</v>
      </c>
      <c r="D42" s="413" t="s">
        <v>2495</v>
      </c>
      <c r="E42" s="482"/>
      <c r="F42" s="482"/>
      <c r="G42" s="482">
        <v>0</v>
      </c>
      <c r="H42" s="414">
        <f>AVERAGEA(E42:G42)</f>
        <v>0</v>
      </c>
      <c r="I42" s="482">
        <v>0</v>
      </c>
      <c r="J42" s="487"/>
    </row>
    <row r="43" spans="1:10" s="429" customFormat="1" ht="27.6" x14ac:dyDescent="0.25">
      <c r="A43" s="411" t="s">
        <v>167</v>
      </c>
      <c r="B43" s="412" t="s">
        <v>411</v>
      </c>
      <c r="C43" s="411" t="s">
        <v>165</v>
      </c>
      <c r="D43" s="413" t="s">
        <v>299</v>
      </c>
      <c r="E43" s="482"/>
      <c r="F43" s="482"/>
      <c r="G43" s="482">
        <v>0</v>
      </c>
      <c r="H43" s="414">
        <f>AVERAGEA(E43:G43)</f>
        <v>0</v>
      </c>
      <c r="I43" s="482">
        <v>0</v>
      </c>
      <c r="J43" s="487"/>
    </row>
    <row r="44" spans="1:10" s="429" customFormat="1" ht="15.6" x14ac:dyDescent="0.25">
      <c r="A44" s="411" t="s">
        <v>286</v>
      </c>
      <c r="B44" s="412" t="s">
        <v>359</v>
      </c>
      <c r="C44" s="411" t="s">
        <v>165</v>
      </c>
      <c r="D44" s="413" t="s">
        <v>2495</v>
      </c>
      <c r="E44" s="482"/>
      <c r="F44" s="482"/>
      <c r="G44" s="482">
        <v>0</v>
      </c>
      <c r="H44" s="414">
        <f>IFERROR(AVERAGEA(E44:G44),0)</f>
        <v>0</v>
      </c>
      <c r="I44" s="482">
        <v>0</v>
      </c>
      <c r="J44" s="487"/>
    </row>
    <row r="45" spans="1:10" s="429" customFormat="1" ht="14.4" x14ac:dyDescent="0.25">
      <c r="A45" s="411" t="s">
        <v>287</v>
      </c>
      <c r="B45" s="412" t="s">
        <v>2030</v>
      </c>
      <c r="C45" s="411" t="s">
        <v>165</v>
      </c>
      <c r="D45" s="413" t="s">
        <v>299</v>
      </c>
      <c r="E45" s="482"/>
      <c r="F45" s="482"/>
      <c r="G45" s="482">
        <v>0</v>
      </c>
      <c r="H45" s="414">
        <f t="shared" ref="H45:H56" si="2">IFERROR(AVERAGEA(E45:G45),0)</f>
        <v>0</v>
      </c>
      <c r="I45" s="482">
        <v>0</v>
      </c>
      <c r="J45" s="487"/>
    </row>
    <row r="46" spans="1:10" s="429" customFormat="1" ht="15.6" x14ac:dyDescent="0.25">
      <c r="A46" s="411" t="s">
        <v>288</v>
      </c>
      <c r="B46" s="412" t="s">
        <v>2022</v>
      </c>
      <c r="C46" s="411" t="s">
        <v>165</v>
      </c>
      <c r="D46" s="413" t="s">
        <v>2495</v>
      </c>
      <c r="E46" s="482"/>
      <c r="F46" s="482"/>
      <c r="G46" s="482">
        <v>0</v>
      </c>
      <c r="H46" s="414">
        <f t="shared" si="2"/>
        <v>0</v>
      </c>
      <c r="I46" s="482">
        <v>0</v>
      </c>
      <c r="J46" s="487"/>
    </row>
    <row r="47" spans="1:10" s="429" customFormat="1" ht="14.4" x14ac:dyDescent="0.25">
      <c r="A47" s="411" t="s">
        <v>289</v>
      </c>
      <c r="B47" s="412" t="s">
        <v>1515</v>
      </c>
      <c r="C47" s="411" t="s">
        <v>165</v>
      </c>
      <c r="D47" s="413" t="s">
        <v>152</v>
      </c>
      <c r="E47" s="482"/>
      <c r="F47" s="482"/>
      <c r="G47" s="482">
        <v>0</v>
      </c>
      <c r="H47" s="414">
        <f t="shared" si="2"/>
        <v>0</v>
      </c>
      <c r="I47" s="482">
        <v>0</v>
      </c>
      <c r="J47" s="487"/>
    </row>
    <row r="48" spans="1:10" s="429" customFormat="1" ht="14.4" x14ac:dyDescent="0.25">
      <c r="A48" s="411" t="s">
        <v>347</v>
      </c>
      <c r="B48" s="412" t="s">
        <v>2033</v>
      </c>
      <c r="C48" s="411" t="s">
        <v>165</v>
      </c>
      <c r="D48" s="413" t="s">
        <v>53</v>
      </c>
      <c r="E48" s="482"/>
      <c r="F48" s="482"/>
      <c r="G48" s="482">
        <v>0</v>
      </c>
      <c r="H48" s="414">
        <f>IFERROR(AVERAGEA(E48:G48),0)</f>
        <v>0</v>
      </c>
      <c r="I48" s="482">
        <v>0</v>
      </c>
      <c r="J48" s="487"/>
    </row>
    <row r="49" spans="1:10" s="429" customFormat="1" ht="14.4" x14ac:dyDescent="0.25">
      <c r="A49" s="411" t="s">
        <v>409</v>
      </c>
      <c r="B49" s="412" t="s">
        <v>2031</v>
      </c>
      <c r="C49" s="411" t="s">
        <v>165</v>
      </c>
      <c r="D49" s="413" t="s">
        <v>299</v>
      </c>
      <c r="E49" s="482"/>
      <c r="F49" s="482"/>
      <c r="G49" s="482">
        <v>0</v>
      </c>
      <c r="H49" s="414">
        <f t="shared" si="2"/>
        <v>0</v>
      </c>
      <c r="I49" s="482">
        <v>0</v>
      </c>
      <c r="J49" s="487"/>
    </row>
    <row r="50" spans="1:10" s="429" customFormat="1" ht="15.6" x14ac:dyDescent="0.25">
      <c r="A50" s="411" t="s">
        <v>817</v>
      </c>
      <c r="B50" s="412" t="s">
        <v>2023</v>
      </c>
      <c r="C50" s="411" t="s">
        <v>165</v>
      </c>
      <c r="D50" s="413" t="s">
        <v>2495</v>
      </c>
      <c r="E50" s="482"/>
      <c r="F50" s="482"/>
      <c r="G50" s="482">
        <v>0</v>
      </c>
      <c r="H50" s="414">
        <f t="shared" si="2"/>
        <v>0</v>
      </c>
      <c r="I50" s="482">
        <v>0</v>
      </c>
      <c r="J50" s="487"/>
    </row>
    <row r="51" spans="1:10" s="429" customFormat="1" ht="14.4" x14ac:dyDescent="0.25">
      <c r="A51" s="411" t="s">
        <v>1502</v>
      </c>
      <c r="B51" s="412" t="s">
        <v>2024</v>
      </c>
      <c r="C51" s="411" t="s">
        <v>165</v>
      </c>
      <c r="D51" s="413" t="s">
        <v>152</v>
      </c>
      <c r="E51" s="482"/>
      <c r="F51" s="482"/>
      <c r="G51" s="482">
        <v>0</v>
      </c>
      <c r="H51" s="414">
        <f t="shared" si="2"/>
        <v>0</v>
      </c>
      <c r="I51" s="482">
        <v>0</v>
      </c>
      <c r="J51" s="487"/>
    </row>
    <row r="52" spans="1:10" s="429" customFormat="1" ht="14.4" x14ac:dyDescent="0.25">
      <c r="A52" s="411" t="s">
        <v>2026</v>
      </c>
      <c r="B52" s="412" t="s">
        <v>2034</v>
      </c>
      <c r="C52" s="411" t="s">
        <v>165</v>
      </c>
      <c r="D52" s="413" t="s">
        <v>53</v>
      </c>
      <c r="E52" s="496"/>
      <c r="F52" s="496"/>
      <c r="G52" s="496">
        <v>0</v>
      </c>
      <c r="H52" s="414">
        <f t="shared" si="2"/>
        <v>0</v>
      </c>
      <c r="I52" s="482">
        <v>0</v>
      </c>
      <c r="J52" s="487"/>
    </row>
    <row r="53" spans="1:10" s="429" customFormat="1" ht="14.4" x14ac:dyDescent="0.25">
      <c r="A53" s="411" t="s">
        <v>2027</v>
      </c>
      <c r="B53" s="412" t="s">
        <v>2032</v>
      </c>
      <c r="C53" s="411" t="s">
        <v>165</v>
      </c>
      <c r="D53" s="413" t="s">
        <v>299</v>
      </c>
      <c r="E53" s="482"/>
      <c r="F53" s="482"/>
      <c r="G53" s="482">
        <v>0</v>
      </c>
      <c r="H53" s="414">
        <f t="shared" si="2"/>
        <v>0</v>
      </c>
      <c r="I53" s="482">
        <v>0</v>
      </c>
      <c r="J53" s="487"/>
    </row>
    <row r="54" spans="1:10" s="429" customFormat="1" ht="15.6" x14ac:dyDescent="0.25">
      <c r="A54" s="411" t="s">
        <v>2028</v>
      </c>
      <c r="B54" s="412" t="s">
        <v>2025</v>
      </c>
      <c r="C54" s="411" t="s">
        <v>165</v>
      </c>
      <c r="D54" s="413" t="s">
        <v>2495</v>
      </c>
      <c r="E54" s="482"/>
      <c r="F54" s="482"/>
      <c r="G54" s="482">
        <v>0</v>
      </c>
      <c r="H54" s="414">
        <f t="shared" si="2"/>
        <v>0</v>
      </c>
      <c r="I54" s="482">
        <v>0</v>
      </c>
      <c r="J54" s="487"/>
    </row>
    <row r="55" spans="1:10" s="429" customFormat="1" ht="14.4" x14ac:dyDescent="0.25">
      <c r="A55" s="411" t="s">
        <v>2029</v>
      </c>
      <c r="B55" s="412" t="s">
        <v>1524</v>
      </c>
      <c r="C55" s="411" t="s">
        <v>165</v>
      </c>
      <c r="D55" s="413" t="s">
        <v>152</v>
      </c>
      <c r="E55" s="482"/>
      <c r="F55" s="482"/>
      <c r="G55" s="482">
        <v>0</v>
      </c>
      <c r="H55" s="414">
        <f t="shared" si="2"/>
        <v>0</v>
      </c>
      <c r="I55" s="482">
        <v>0</v>
      </c>
      <c r="J55" s="487"/>
    </row>
    <row r="56" spans="1:10" s="429" customFormat="1" ht="14.4" x14ac:dyDescent="0.25">
      <c r="A56" s="411" t="s">
        <v>2036</v>
      </c>
      <c r="B56" s="412" t="s">
        <v>2035</v>
      </c>
      <c r="C56" s="411" t="s">
        <v>165</v>
      </c>
      <c r="D56" s="413" t="s">
        <v>53</v>
      </c>
      <c r="E56" s="482"/>
      <c r="F56" s="482"/>
      <c r="G56" s="482">
        <v>0</v>
      </c>
      <c r="H56" s="414">
        <f t="shared" si="2"/>
        <v>0</v>
      </c>
      <c r="I56" s="482">
        <v>0</v>
      </c>
      <c r="J56" s="487"/>
    </row>
    <row r="57" spans="1:10" ht="55.2" x14ac:dyDescent="0.25">
      <c r="A57" s="411" t="s">
        <v>2037</v>
      </c>
      <c r="B57" s="412" t="s">
        <v>158</v>
      </c>
      <c r="C57" s="411" t="s">
        <v>165</v>
      </c>
      <c r="D57" s="413" t="s">
        <v>361</v>
      </c>
      <c r="E57" s="194"/>
      <c r="F57" s="194"/>
      <c r="G57" s="194"/>
      <c r="H57" s="414">
        <f>IFERROR(AVERAGEIF(E57:G57,"&gt;0",E57:G57),0)</f>
        <v>0</v>
      </c>
      <c r="I57" s="194"/>
      <c r="J57" s="483"/>
    </row>
    <row r="58" spans="1:10" ht="41.4" x14ac:dyDescent="0.25">
      <c r="A58" s="411" t="s">
        <v>2038</v>
      </c>
      <c r="B58" s="412" t="s">
        <v>820</v>
      </c>
      <c r="C58" s="411" t="s">
        <v>165</v>
      </c>
      <c r="D58" s="413" t="s">
        <v>827</v>
      </c>
      <c r="E58" s="194"/>
      <c r="F58" s="194"/>
      <c r="G58" s="194"/>
      <c r="H58" s="414">
        <f>IFERROR(AVERAGEIF(E58:G58,"&gt;0",E58:G58),0)</f>
        <v>0</v>
      </c>
      <c r="I58" s="194"/>
      <c r="J58" s="483"/>
    </row>
    <row r="59" spans="1:10" x14ac:dyDescent="0.25">
      <c r="A59" s="411" t="s">
        <v>2039</v>
      </c>
      <c r="B59" s="412" t="s">
        <v>2040</v>
      </c>
      <c r="C59" s="411" t="s">
        <v>165</v>
      </c>
      <c r="D59" s="413" t="s">
        <v>152</v>
      </c>
      <c r="E59" s="414"/>
      <c r="F59" s="414"/>
      <c r="G59" s="414">
        <f>IFERROR((G56*G55+G52*G51+G48*G47)/(G56+G52+G48),0)</f>
        <v>0</v>
      </c>
      <c r="H59" s="414">
        <f>IFERROR((H56*H55+H52*H51+H48*H47)/(H56+H52+H48),0)</f>
        <v>0</v>
      </c>
      <c r="I59" s="414">
        <f>IFERROR((I56*I55+I52*I51+I48*I47)/(I56+I52+I48),0)</f>
        <v>0</v>
      </c>
      <c r="J59" s="483"/>
    </row>
    <row r="60" spans="1:10" s="410" customFormat="1" x14ac:dyDescent="0.25">
      <c r="A60" s="160" t="s">
        <v>140</v>
      </c>
      <c r="B60" s="161" t="s">
        <v>175</v>
      </c>
      <c r="C60" s="162"/>
      <c r="D60" s="163"/>
      <c r="E60" s="163"/>
      <c r="F60" s="163"/>
      <c r="G60" s="163"/>
      <c r="H60" s="400"/>
      <c r="I60" s="164"/>
      <c r="J60" s="164"/>
    </row>
    <row r="61" spans="1:10" ht="27.6" x14ac:dyDescent="0.25">
      <c r="A61" s="411" t="s">
        <v>153</v>
      </c>
      <c r="B61" s="412" t="s">
        <v>1944</v>
      </c>
      <c r="C61" s="413" t="s">
        <v>173</v>
      </c>
      <c r="D61" s="413" t="s">
        <v>53</v>
      </c>
      <c r="E61" s="482"/>
      <c r="F61" s="482"/>
      <c r="G61" s="482">
        <v>0</v>
      </c>
      <c r="H61" s="414">
        <f>AVERAGEA(E61:G61)</f>
        <v>0</v>
      </c>
      <c r="I61" s="482">
        <v>0</v>
      </c>
      <c r="J61" s="483"/>
    </row>
    <row r="62" spans="1:10" ht="27.6" x14ac:dyDescent="0.25">
      <c r="A62" s="411" t="s">
        <v>151</v>
      </c>
      <c r="B62" s="412" t="s">
        <v>1945</v>
      </c>
      <c r="C62" s="413" t="s">
        <v>173</v>
      </c>
      <c r="D62" s="413" t="s">
        <v>53</v>
      </c>
      <c r="E62" s="482"/>
      <c r="F62" s="482"/>
      <c r="G62" s="482">
        <v>0</v>
      </c>
      <c r="H62" s="414">
        <f>AVERAGEA(E62:G62)</f>
        <v>0</v>
      </c>
      <c r="I62" s="482">
        <v>0</v>
      </c>
      <c r="J62" s="483"/>
    </row>
    <row r="63" spans="1:10" s="481" customFormat="1" ht="14.4" x14ac:dyDescent="0.25">
      <c r="A63" s="411" t="s">
        <v>149</v>
      </c>
      <c r="B63" s="412" t="s">
        <v>157</v>
      </c>
      <c r="C63" s="413" t="s">
        <v>173</v>
      </c>
      <c r="D63" s="413" t="s">
        <v>337</v>
      </c>
      <c r="E63" s="508"/>
      <c r="F63" s="508"/>
      <c r="G63" s="508"/>
      <c r="H63" s="508"/>
      <c r="I63" s="508"/>
      <c r="J63" s="483"/>
    </row>
    <row r="64" spans="1:10" s="481" customFormat="1" ht="14.4" x14ac:dyDescent="0.25">
      <c r="A64" s="411" t="s">
        <v>148</v>
      </c>
      <c r="B64" s="412" t="s">
        <v>156</v>
      </c>
      <c r="C64" s="413" t="s">
        <v>173</v>
      </c>
      <c r="D64" s="413" t="s">
        <v>155</v>
      </c>
      <c r="E64" s="482"/>
      <c r="F64" s="482"/>
      <c r="G64" s="482">
        <v>0</v>
      </c>
      <c r="H64" s="414">
        <f>AVERAGEA(E64:G64)</f>
        <v>0</v>
      </c>
      <c r="I64" s="482">
        <v>0</v>
      </c>
      <c r="J64" s="483"/>
    </row>
    <row r="65" spans="1:10" s="481" customFormat="1" ht="14.4" x14ac:dyDescent="0.25">
      <c r="A65" s="411" t="s">
        <v>161</v>
      </c>
      <c r="B65" s="412" t="s">
        <v>362</v>
      </c>
      <c r="C65" s="413" t="s">
        <v>173</v>
      </c>
      <c r="D65" s="413" t="s">
        <v>366</v>
      </c>
      <c r="E65" s="194"/>
      <c r="F65" s="194"/>
      <c r="G65" s="194"/>
      <c r="H65" s="414">
        <f>IFERROR(AVERAGEIF(E65:G65,"&gt;0",E65:G65),0)</f>
        <v>0</v>
      </c>
      <c r="I65" s="194"/>
      <c r="J65" s="483"/>
    </row>
    <row r="66" spans="1:10" s="481" customFormat="1" ht="14.4" x14ac:dyDescent="0.25">
      <c r="A66" s="411" t="s">
        <v>159</v>
      </c>
      <c r="B66" s="412" t="s">
        <v>363</v>
      </c>
      <c r="C66" s="413" t="s">
        <v>173</v>
      </c>
      <c r="D66" s="413" t="s">
        <v>367</v>
      </c>
      <c r="E66" s="194"/>
      <c r="F66" s="194"/>
      <c r="G66" s="194"/>
      <c r="H66" s="414">
        <f>IFERROR(AVERAGEIF(E66:G66,"&gt;0",E66:G66),0)</f>
        <v>0</v>
      </c>
      <c r="I66" s="194"/>
      <c r="J66" s="483"/>
    </row>
    <row r="67" spans="1:10" ht="14.4" x14ac:dyDescent="0.25">
      <c r="A67" s="411" t="s">
        <v>177</v>
      </c>
      <c r="B67" s="412" t="s">
        <v>118</v>
      </c>
      <c r="C67" s="411" t="s">
        <v>165</v>
      </c>
      <c r="D67" s="413" t="s">
        <v>348</v>
      </c>
      <c r="E67" s="482"/>
      <c r="F67" s="482"/>
      <c r="G67" s="482">
        <v>0</v>
      </c>
      <c r="H67" s="414">
        <f>AVERAGEA(E67:G67)</f>
        <v>0</v>
      </c>
      <c r="I67" s="482">
        <v>0</v>
      </c>
      <c r="J67" s="483"/>
    </row>
    <row r="68" spans="1:10" ht="27.6" x14ac:dyDescent="0.25">
      <c r="A68" s="411" t="s">
        <v>167</v>
      </c>
      <c r="B68" s="412" t="s">
        <v>819</v>
      </c>
      <c r="C68" s="413" t="s">
        <v>173</v>
      </c>
      <c r="D68" s="413" t="s">
        <v>53</v>
      </c>
      <c r="E68" s="482"/>
      <c r="F68" s="482"/>
      <c r="G68" s="482">
        <v>0</v>
      </c>
      <c r="H68" s="414">
        <f>AVERAGEA(E68:G68)</f>
        <v>0</v>
      </c>
      <c r="I68" s="482">
        <v>0</v>
      </c>
      <c r="J68" s="483"/>
    </row>
    <row r="69" spans="1:10" ht="27.6" x14ac:dyDescent="0.25">
      <c r="A69" s="411" t="s">
        <v>286</v>
      </c>
      <c r="B69" s="412" t="s">
        <v>503</v>
      </c>
      <c r="C69" s="411" t="s">
        <v>165</v>
      </c>
      <c r="D69" s="413" t="s">
        <v>53</v>
      </c>
      <c r="E69" s="482"/>
      <c r="F69" s="482"/>
      <c r="G69" s="482">
        <v>0</v>
      </c>
      <c r="H69" s="414">
        <f>AVERAGEA(E69:G69)</f>
        <v>0</v>
      </c>
      <c r="I69" s="482">
        <v>0</v>
      </c>
      <c r="J69" s="483"/>
    </row>
    <row r="70" spans="1:10" s="405" customFormat="1" ht="27.6" x14ac:dyDescent="0.25">
      <c r="A70" s="406" t="s">
        <v>287</v>
      </c>
      <c r="B70" s="412" t="s">
        <v>2053</v>
      </c>
      <c r="C70" s="406" t="s">
        <v>165</v>
      </c>
      <c r="D70" s="408" t="s">
        <v>1343</v>
      </c>
      <c r="E70" s="194"/>
      <c r="F70" s="194"/>
      <c r="G70" s="194"/>
      <c r="H70" s="414">
        <f>IFERROR(AVERAGEIF(E70:G70,"&gt;0",E70:G70),0)</f>
        <v>0</v>
      </c>
      <c r="I70" s="194"/>
      <c r="J70" s="746"/>
    </row>
    <row r="71" spans="1:10" s="405" customFormat="1" ht="27.6" x14ac:dyDescent="0.25">
      <c r="A71" s="406" t="s">
        <v>288</v>
      </c>
      <c r="B71" s="412" t="s">
        <v>2054</v>
      </c>
      <c r="C71" s="406" t="s">
        <v>165</v>
      </c>
      <c r="D71" s="408" t="s">
        <v>821</v>
      </c>
      <c r="E71" s="194"/>
      <c r="F71" s="194"/>
      <c r="G71" s="194"/>
      <c r="H71" s="414">
        <f>IFERROR(AVERAGEIF(E71:G71,"&gt;0",E71:G71),0)</f>
        <v>0</v>
      </c>
      <c r="I71" s="194"/>
      <c r="J71" s="746"/>
    </row>
    <row r="72" spans="1:10" s="405" customFormat="1" x14ac:dyDescent="0.25">
      <c r="A72" s="406"/>
      <c r="B72" s="407"/>
      <c r="C72" s="406"/>
      <c r="D72" s="408"/>
      <c r="E72" s="406"/>
      <c r="F72" s="406"/>
      <c r="G72" s="406"/>
      <c r="H72" s="430"/>
      <c r="I72" s="747"/>
      <c r="J72" s="746"/>
    </row>
    <row r="73" spans="1:10" s="405" customFormat="1" x14ac:dyDescent="0.25">
      <c r="A73" s="160" t="s">
        <v>340</v>
      </c>
      <c r="B73" s="161" t="s">
        <v>1318</v>
      </c>
      <c r="C73" s="162"/>
      <c r="D73" s="163"/>
      <c r="E73" s="163"/>
      <c r="F73" s="163"/>
      <c r="G73" s="163"/>
      <c r="H73" s="400"/>
      <c r="I73" s="164"/>
      <c r="J73" s="164"/>
    </row>
    <row r="74" spans="1:10" s="405" customFormat="1" ht="14.4" x14ac:dyDescent="0.25">
      <c r="A74" s="411" t="s">
        <v>153</v>
      </c>
      <c r="B74" s="412" t="s">
        <v>172</v>
      </c>
      <c r="C74" s="413" t="s">
        <v>165</v>
      </c>
      <c r="D74" s="413" t="s">
        <v>53</v>
      </c>
      <c r="E74" s="482"/>
      <c r="F74" s="482"/>
      <c r="G74" s="482">
        <v>0</v>
      </c>
      <c r="H74" s="414">
        <f>AVERAGEA(E74:G74)</f>
        <v>0</v>
      </c>
      <c r="I74" s="482">
        <v>0</v>
      </c>
      <c r="J74" s="483"/>
    </row>
    <row r="75" spans="1:10" s="405" customFormat="1" ht="14.4" x14ac:dyDescent="0.25">
      <c r="A75" s="411" t="s">
        <v>151</v>
      </c>
      <c r="B75" s="412" t="s">
        <v>171</v>
      </c>
      <c r="C75" s="413" t="s">
        <v>165</v>
      </c>
      <c r="D75" s="413" t="s">
        <v>53</v>
      </c>
      <c r="E75" s="482"/>
      <c r="F75" s="482"/>
      <c r="G75" s="482">
        <v>0</v>
      </c>
      <c r="H75" s="414">
        <f>AVERAGEA(E75:G75)</f>
        <v>0</v>
      </c>
      <c r="I75" s="482">
        <v>0</v>
      </c>
      <c r="J75" s="483"/>
    </row>
    <row r="76" spans="1:10" s="405" customFormat="1" ht="14.4" x14ac:dyDescent="0.25">
      <c r="A76" s="411" t="s">
        <v>149</v>
      </c>
      <c r="B76" s="412" t="s">
        <v>169</v>
      </c>
      <c r="C76" s="413" t="s">
        <v>165</v>
      </c>
      <c r="D76" s="413" t="s">
        <v>1343</v>
      </c>
      <c r="E76" s="194"/>
      <c r="F76" s="194"/>
      <c r="G76" s="194"/>
      <c r="H76" s="414">
        <f>IFERROR(AVERAGEIF(E76:G76,"&gt;0",E76:G76),0)</f>
        <v>0</v>
      </c>
      <c r="I76" s="194"/>
      <c r="J76" s="483"/>
    </row>
    <row r="77" spans="1:10" s="405" customFormat="1" ht="14.4" x14ac:dyDescent="0.25">
      <c r="A77" s="411" t="s">
        <v>148</v>
      </c>
      <c r="B77" s="412" t="s">
        <v>168</v>
      </c>
      <c r="C77" s="413" t="s">
        <v>165</v>
      </c>
      <c r="D77" s="413" t="s">
        <v>154</v>
      </c>
      <c r="E77" s="194"/>
      <c r="F77" s="194"/>
      <c r="G77" s="194"/>
      <c r="H77" s="414">
        <f>IFERROR(AVERAGEIF(E77:G77,"&gt;0",E77:G77),0)</f>
        <v>0</v>
      </c>
      <c r="I77" s="194"/>
      <c r="J77" s="483"/>
    </row>
    <row r="78" spans="1:10" s="405" customFormat="1" x14ac:dyDescent="0.25">
      <c r="A78" s="411"/>
      <c r="B78" s="412"/>
      <c r="C78" s="413"/>
      <c r="D78" s="413"/>
      <c r="E78" s="411"/>
      <c r="F78" s="411"/>
      <c r="G78" s="411"/>
      <c r="H78" s="427"/>
      <c r="I78" s="507"/>
      <c r="J78" s="483"/>
    </row>
    <row r="79" spans="1:10" s="405" customFormat="1" x14ac:dyDescent="0.25">
      <c r="A79" s="160" t="s">
        <v>341</v>
      </c>
      <c r="B79" s="161" t="s">
        <v>1319</v>
      </c>
      <c r="C79" s="162"/>
      <c r="D79" s="163"/>
      <c r="E79" s="163"/>
      <c r="F79" s="163"/>
      <c r="G79" s="163"/>
      <c r="H79" s="400"/>
      <c r="I79" s="164"/>
      <c r="J79" s="164"/>
    </row>
    <row r="80" spans="1:10" s="405" customFormat="1" ht="14.4" x14ac:dyDescent="0.25">
      <c r="A80" s="411" t="s">
        <v>153</v>
      </c>
      <c r="B80" s="412" t="s">
        <v>172</v>
      </c>
      <c r="C80" s="413" t="s">
        <v>165</v>
      </c>
      <c r="D80" s="413" t="s">
        <v>53</v>
      </c>
      <c r="E80" s="482"/>
      <c r="F80" s="482"/>
      <c r="G80" s="482">
        <v>0</v>
      </c>
      <c r="H80" s="414">
        <f>AVERAGEA(E80:G80)</f>
        <v>0</v>
      </c>
      <c r="I80" s="482">
        <v>0</v>
      </c>
      <c r="J80" s="483"/>
    </row>
    <row r="81" spans="1:10" s="405" customFormat="1" ht="14.4" x14ac:dyDescent="0.25">
      <c r="A81" s="411" t="s">
        <v>151</v>
      </c>
      <c r="B81" s="412" t="s">
        <v>171</v>
      </c>
      <c r="C81" s="413" t="s">
        <v>165</v>
      </c>
      <c r="D81" s="413" t="s">
        <v>53</v>
      </c>
      <c r="E81" s="482"/>
      <c r="F81" s="482"/>
      <c r="G81" s="482">
        <v>0</v>
      </c>
      <c r="H81" s="414">
        <f>AVERAGEA(E81:G81)</f>
        <v>0</v>
      </c>
      <c r="I81" s="482">
        <v>0</v>
      </c>
      <c r="J81" s="483"/>
    </row>
    <row r="82" spans="1:10" s="405" customFormat="1" ht="14.4" x14ac:dyDescent="0.25">
      <c r="A82" s="411" t="s">
        <v>149</v>
      </c>
      <c r="B82" s="412" t="s">
        <v>169</v>
      </c>
      <c r="C82" s="413" t="s">
        <v>165</v>
      </c>
      <c r="D82" s="413" t="s">
        <v>1343</v>
      </c>
      <c r="E82" s="194"/>
      <c r="F82" s="194"/>
      <c r="G82" s="194"/>
      <c r="H82" s="414">
        <f>IFERROR(AVERAGEIF(E82:G82,"&gt;0",E82:G82),0)</f>
        <v>0</v>
      </c>
      <c r="I82" s="194"/>
      <c r="J82" s="483"/>
    </row>
    <row r="83" spans="1:10" s="405" customFormat="1" ht="14.4" x14ac:dyDescent="0.25">
      <c r="A83" s="411" t="s">
        <v>148</v>
      </c>
      <c r="B83" s="412" t="s">
        <v>168</v>
      </c>
      <c r="C83" s="413" t="s">
        <v>165</v>
      </c>
      <c r="D83" s="413" t="s">
        <v>154</v>
      </c>
      <c r="E83" s="194"/>
      <c r="F83" s="194"/>
      <c r="G83" s="194"/>
      <c r="H83" s="414">
        <f>IFERROR(AVERAGEIF(E83:G83,"&gt;0",E83:G83),0)</f>
        <v>0</v>
      </c>
      <c r="I83" s="194"/>
      <c r="J83" s="483"/>
    </row>
    <row r="84" spans="1:10" s="405" customFormat="1" x14ac:dyDescent="0.25">
      <c r="A84" s="411"/>
      <c r="B84" s="412"/>
      <c r="C84" s="413"/>
      <c r="D84" s="413"/>
      <c r="E84" s="411"/>
      <c r="F84" s="411"/>
      <c r="G84" s="411"/>
      <c r="H84" s="427"/>
      <c r="I84" s="411"/>
      <c r="J84" s="483"/>
    </row>
    <row r="85" spans="1:10" s="405" customFormat="1" x14ac:dyDescent="0.25">
      <c r="A85" s="160" t="s">
        <v>342</v>
      </c>
      <c r="B85" s="161" t="s">
        <v>1320</v>
      </c>
      <c r="C85" s="162"/>
      <c r="D85" s="163"/>
      <c r="E85" s="163"/>
      <c r="F85" s="163"/>
      <c r="G85" s="163"/>
      <c r="H85" s="400"/>
      <c r="I85" s="163"/>
      <c r="J85" s="164"/>
    </row>
    <row r="86" spans="1:10" s="405" customFormat="1" ht="14.4" x14ac:dyDescent="0.25">
      <c r="A86" s="411" t="s">
        <v>153</v>
      </c>
      <c r="B86" s="412" t="s">
        <v>172</v>
      </c>
      <c r="C86" s="413" t="s">
        <v>165</v>
      </c>
      <c r="D86" s="413" t="s">
        <v>53</v>
      </c>
      <c r="E86" s="482"/>
      <c r="F86" s="482"/>
      <c r="G86" s="482">
        <v>0</v>
      </c>
      <c r="H86" s="414">
        <f>AVERAGEA(E86:G86)</f>
        <v>0</v>
      </c>
      <c r="I86" s="482">
        <v>0</v>
      </c>
      <c r="J86" s="483"/>
    </row>
    <row r="87" spans="1:10" s="405" customFormat="1" ht="14.4" x14ac:dyDescent="0.25">
      <c r="A87" s="411" t="s">
        <v>151</v>
      </c>
      <c r="B87" s="412" t="s">
        <v>171</v>
      </c>
      <c r="C87" s="413" t="s">
        <v>165</v>
      </c>
      <c r="D87" s="413" t="s">
        <v>53</v>
      </c>
      <c r="E87" s="482"/>
      <c r="F87" s="482"/>
      <c r="G87" s="482">
        <v>0</v>
      </c>
      <c r="H87" s="414">
        <f>AVERAGEA(E87:G87)</f>
        <v>0</v>
      </c>
      <c r="I87" s="482">
        <v>0</v>
      </c>
      <c r="J87" s="483"/>
    </row>
    <row r="88" spans="1:10" s="405" customFormat="1" ht="14.4" x14ac:dyDescent="0.25">
      <c r="A88" s="411" t="s">
        <v>149</v>
      </c>
      <c r="B88" s="412" t="s">
        <v>169</v>
      </c>
      <c r="C88" s="413" t="s">
        <v>165</v>
      </c>
      <c r="D88" s="413" t="s">
        <v>1342</v>
      </c>
      <c r="E88" s="194"/>
      <c r="F88" s="194"/>
      <c r="G88" s="194"/>
      <c r="H88" s="414">
        <f>IFERROR(AVERAGEIF(E88:G88,"&gt;0",E88:G88),0)</f>
        <v>0</v>
      </c>
      <c r="I88" s="194"/>
      <c r="J88" s="483"/>
    </row>
    <row r="89" spans="1:10" s="405" customFormat="1" ht="14.4" x14ac:dyDescent="0.25">
      <c r="A89" s="411" t="s">
        <v>148</v>
      </c>
      <c r="B89" s="412" t="s">
        <v>168</v>
      </c>
      <c r="C89" s="413" t="s">
        <v>165</v>
      </c>
      <c r="D89" s="413" t="s">
        <v>154</v>
      </c>
      <c r="E89" s="194"/>
      <c r="F89" s="194"/>
      <c r="G89" s="194"/>
      <c r="H89" s="414">
        <f>IFERROR(AVERAGEIF(E89:G89,"&gt;0",E89:G89),0)</f>
        <v>0</v>
      </c>
      <c r="I89" s="194"/>
      <c r="J89" s="483"/>
    </row>
    <row r="90" spans="1:10" s="405" customFormat="1" x14ac:dyDescent="0.25">
      <c r="A90" s="411"/>
      <c r="B90" s="412"/>
      <c r="C90" s="413"/>
      <c r="D90" s="413"/>
      <c r="E90" s="411"/>
      <c r="F90" s="411"/>
      <c r="G90" s="411"/>
      <c r="H90" s="427"/>
      <c r="I90" s="411"/>
      <c r="J90" s="483"/>
    </row>
    <row r="91" spans="1:10" s="405" customFormat="1" x14ac:dyDescent="0.25">
      <c r="A91" s="160" t="s">
        <v>343</v>
      </c>
      <c r="B91" s="161" t="s">
        <v>1321</v>
      </c>
      <c r="C91" s="162"/>
      <c r="D91" s="163"/>
      <c r="E91" s="163"/>
      <c r="F91" s="163"/>
      <c r="G91" s="163"/>
      <c r="H91" s="400"/>
      <c r="I91" s="163"/>
      <c r="J91" s="164"/>
    </row>
    <row r="92" spans="1:10" s="405" customFormat="1" ht="14.4" x14ac:dyDescent="0.25">
      <c r="A92" s="411" t="s">
        <v>153</v>
      </c>
      <c r="B92" s="412" t="s">
        <v>172</v>
      </c>
      <c r="C92" s="413" t="s">
        <v>165</v>
      </c>
      <c r="D92" s="413" t="s">
        <v>53</v>
      </c>
      <c r="E92" s="482"/>
      <c r="F92" s="482"/>
      <c r="G92" s="482">
        <v>0</v>
      </c>
      <c r="H92" s="414">
        <f>AVERAGEA(E92:G92)</f>
        <v>0</v>
      </c>
      <c r="I92" s="482">
        <v>0</v>
      </c>
      <c r="J92" s="483"/>
    </row>
    <row r="93" spans="1:10" s="405" customFormat="1" ht="14.4" x14ac:dyDescent="0.25">
      <c r="A93" s="411" t="s">
        <v>151</v>
      </c>
      <c r="B93" s="412" t="s">
        <v>171</v>
      </c>
      <c r="C93" s="413" t="s">
        <v>165</v>
      </c>
      <c r="D93" s="413" t="s">
        <v>53</v>
      </c>
      <c r="E93" s="482"/>
      <c r="F93" s="482"/>
      <c r="G93" s="482">
        <v>0</v>
      </c>
      <c r="H93" s="414">
        <f>AVERAGEA(E93:G93)</f>
        <v>0</v>
      </c>
      <c r="I93" s="482">
        <v>0</v>
      </c>
      <c r="J93" s="483"/>
    </row>
    <row r="94" spans="1:10" s="405" customFormat="1" ht="14.4" x14ac:dyDescent="0.25">
      <c r="A94" s="411" t="s">
        <v>149</v>
      </c>
      <c r="B94" s="412" t="s">
        <v>169</v>
      </c>
      <c r="C94" s="413" t="s">
        <v>165</v>
      </c>
      <c r="D94" s="413" t="s">
        <v>1343</v>
      </c>
      <c r="E94" s="194"/>
      <c r="F94" s="194"/>
      <c r="G94" s="194"/>
      <c r="H94" s="414">
        <f>IFERROR(AVERAGEIF(E94:G94,"&gt;0",E94:G94),0)</f>
        <v>0</v>
      </c>
      <c r="I94" s="194"/>
      <c r="J94" s="483"/>
    </row>
    <row r="95" spans="1:10" s="405" customFormat="1" ht="14.4" x14ac:dyDescent="0.25">
      <c r="A95" s="411" t="s">
        <v>148</v>
      </c>
      <c r="B95" s="412" t="s">
        <v>168</v>
      </c>
      <c r="C95" s="413" t="s">
        <v>165</v>
      </c>
      <c r="D95" s="413" t="s">
        <v>154</v>
      </c>
      <c r="E95" s="194"/>
      <c r="F95" s="194"/>
      <c r="G95" s="194"/>
      <c r="H95" s="414">
        <f>IFERROR(AVERAGEIF(E95:G95,"&gt;0",E95:G95),0)</f>
        <v>0</v>
      </c>
      <c r="I95" s="194"/>
      <c r="J95" s="483"/>
    </row>
    <row r="96" spans="1:10" s="405" customFormat="1" x14ac:dyDescent="0.25">
      <c r="A96" s="748"/>
      <c r="B96" s="407"/>
      <c r="C96" s="406"/>
      <c r="D96" s="408"/>
      <c r="E96" s="406"/>
      <c r="F96" s="406"/>
      <c r="G96" s="406"/>
      <c r="H96" s="430"/>
      <c r="I96" s="747"/>
      <c r="J96" s="746"/>
    </row>
    <row r="97" spans="1:10" s="410" customFormat="1" x14ac:dyDescent="0.25">
      <c r="A97" s="160" t="s">
        <v>368</v>
      </c>
      <c r="B97" s="161" t="s">
        <v>1322</v>
      </c>
      <c r="C97" s="162"/>
      <c r="D97" s="163"/>
      <c r="E97" s="163"/>
      <c r="F97" s="163"/>
      <c r="G97" s="163"/>
      <c r="H97" s="400"/>
      <c r="I97" s="164"/>
      <c r="J97" s="164"/>
    </row>
    <row r="98" spans="1:10" ht="14.4" x14ac:dyDescent="0.25">
      <c r="A98" s="411" t="s">
        <v>153</v>
      </c>
      <c r="B98" s="412" t="s">
        <v>172</v>
      </c>
      <c r="C98" s="413" t="s">
        <v>165</v>
      </c>
      <c r="D98" s="413" t="s">
        <v>53</v>
      </c>
      <c r="E98" s="482"/>
      <c r="F98" s="482"/>
      <c r="G98" s="482">
        <v>0</v>
      </c>
      <c r="H98" s="414">
        <f>AVERAGEA(E98:G98)</f>
        <v>0</v>
      </c>
      <c r="I98" s="482">
        <v>0</v>
      </c>
      <c r="J98" s="483"/>
    </row>
    <row r="99" spans="1:10" ht="14.4" x14ac:dyDescent="0.25">
      <c r="A99" s="411" t="s">
        <v>151</v>
      </c>
      <c r="B99" s="412" t="s">
        <v>171</v>
      </c>
      <c r="C99" s="413" t="s">
        <v>165</v>
      </c>
      <c r="D99" s="413" t="s">
        <v>53</v>
      </c>
      <c r="E99" s="482"/>
      <c r="F99" s="482"/>
      <c r="G99" s="482">
        <v>0</v>
      </c>
      <c r="H99" s="414">
        <f>AVERAGEA(E99:G99)</f>
        <v>0</v>
      </c>
      <c r="I99" s="482">
        <v>0</v>
      </c>
      <c r="J99" s="483"/>
    </row>
    <row r="100" spans="1:10" ht="14.4" x14ac:dyDescent="0.25">
      <c r="A100" s="411" t="s">
        <v>149</v>
      </c>
      <c r="B100" s="412" t="s">
        <v>169</v>
      </c>
      <c r="C100" s="413" t="s">
        <v>165</v>
      </c>
      <c r="D100" s="413" t="s">
        <v>1343</v>
      </c>
      <c r="E100" s="194"/>
      <c r="F100" s="194"/>
      <c r="G100" s="194"/>
      <c r="H100" s="414">
        <f>IFERROR(AVERAGEIF(E100:G100,"&gt;0",E100:G100),0)</f>
        <v>0</v>
      </c>
      <c r="I100" s="194"/>
      <c r="J100" s="483"/>
    </row>
    <row r="101" spans="1:10" s="405" customFormat="1" ht="14.4" x14ac:dyDescent="0.25">
      <c r="A101" s="411" t="s">
        <v>148</v>
      </c>
      <c r="B101" s="412" t="s">
        <v>168</v>
      </c>
      <c r="C101" s="413" t="s">
        <v>165</v>
      </c>
      <c r="D101" s="413" t="s">
        <v>154</v>
      </c>
      <c r="E101" s="194"/>
      <c r="F101" s="194"/>
      <c r="G101" s="194"/>
      <c r="H101" s="414">
        <f>IFERROR(AVERAGEIF(E101:G101,"&gt;0",E101:G101),0)</f>
        <v>0</v>
      </c>
      <c r="I101" s="194"/>
      <c r="J101" s="483"/>
    </row>
    <row r="102" spans="1:10" x14ac:dyDescent="0.25">
      <c r="A102" s="411"/>
      <c r="B102" s="412"/>
      <c r="C102" s="413"/>
      <c r="D102" s="413"/>
      <c r="E102" s="411"/>
      <c r="F102" s="411"/>
      <c r="G102" s="411"/>
      <c r="H102" s="427"/>
      <c r="I102" s="411"/>
      <c r="J102" s="483"/>
    </row>
    <row r="103" spans="1:10" s="410" customFormat="1" x14ac:dyDescent="0.25">
      <c r="A103" s="160" t="s">
        <v>153</v>
      </c>
      <c r="B103" s="161" t="s">
        <v>1323</v>
      </c>
      <c r="C103" s="162"/>
      <c r="D103" s="163"/>
      <c r="E103" s="163"/>
      <c r="F103" s="163"/>
      <c r="G103" s="163"/>
      <c r="H103" s="400"/>
      <c r="I103" s="163"/>
      <c r="J103" s="164"/>
    </row>
    <row r="104" spans="1:10" ht="14.4" x14ac:dyDescent="0.25">
      <c r="A104" s="411" t="s">
        <v>153</v>
      </c>
      <c r="B104" s="412" t="s">
        <v>172</v>
      </c>
      <c r="C104" s="413" t="s">
        <v>165</v>
      </c>
      <c r="D104" s="413" t="s">
        <v>53</v>
      </c>
      <c r="E104" s="482"/>
      <c r="F104" s="482"/>
      <c r="G104" s="482">
        <v>0</v>
      </c>
      <c r="H104" s="414">
        <f>AVERAGEA(E104:G104)</f>
        <v>0</v>
      </c>
      <c r="I104" s="482">
        <v>0</v>
      </c>
      <c r="J104" s="483"/>
    </row>
    <row r="105" spans="1:10" ht="14.4" x14ac:dyDescent="0.25">
      <c r="A105" s="411" t="s">
        <v>151</v>
      </c>
      <c r="B105" s="412" t="s">
        <v>171</v>
      </c>
      <c r="C105" s="413" t="s">
        <v>165</v>
      </c>
      <c r="D105" s="413" t="s">
        <v>53</v>
      </c>
      <c r="E105" s="482"/>
      <c r="F105" s="482"/>
      <c r="G105" s="482">
        <v>0</v>
      </c>
      <c r="H105" s="414">
        <f>AVERAGEA(E105:G105)</f>
        <v>0</v>
      </c>
      <c r="I105" s="482">
        <v>0</v>
      </c>
      <c r="J105" s="483"/>
    </row>
    <row r="106" spans="1:10" ht="14.4" x14ac:dyDescent="0.25">
      <c r="A106" s="411" t="s">
        <v>149</v>
      </c>
      <c r="B106" s="412" t="s">
        <v>169</v>
      </c>
      <c r="C106" s="413" t="s">
        <v>165</v>
      </c>
      <c r="D106" s="413" t="s">
        <v>1343</v>
      </c>
      <c r="E106" s="194"/>
      <c r="F106" s="194"/>
      <c r="G106" s="194"/>
      <c r="H106" s="414">
        <f>IFERROR(AVERAGEIF(E106:G106,"&gt;0",E106:G106),0)</f>
        <v>0</v>
      </c>
      <c r="I106" s="194"/>
      <c r="J106" s="483"/>
    </row>
    <row r="107" spans="1:10" ht="14.4" x14ac:dyDescent="0.25">
      <c r="A107" s="411" t="s">
        <v>148</v>
      </c>
      <c r="B107" s="412" t="s">
        <v>168</v>
      </c>
      <c r="C107" s="413" t="s">
        <v>165</v>
      </c>
      <c r="D107" s="413" t="s">
        <v>154</v>
      </c>
      <c r="E107" s="194"/>
      <c r="F107" s="194"/>
      <c r="G107" s="194"/>
      <c r="H107" s="414">
        <f>IFERROR(AVERAGEIF(E107:G107,"&gt;0",E107:G107),0)</f>
        <v>0</v>
      </c>
      <c r="I107" s="194"/>
      <c r="J107" s="483"/>
    </row>
    <row r="108" spans="1:10" x14ac:dyDescent="0.25">
      <c r="A108" s="411"/>
      <c r="B108" s="412"/>
      <c r="C108" s="413"/>
      <c r="D108" s="413"/>
      <c r="E108" s="411"/>
      <c r="F108" s="411"/>
      <c r="G108" s="411"/>
      <c r="H108" s="427"/>
      <c r="I108" s="411"/>
      <c r="J108" s="483"/>
    </row>
    <row r="109" spans="1:10" s="410" customFormat="1" x14ac:dyDescent="0.25">
      <c r="A109" s="160" t="s">
        <v>1324</v>
      </c>
      <c r="B109" s="161" t="s">
        <v>296</v>
      </c>
      <c r="C109" s="162"/>
      <c r="D109" s="163"/>
      <c r="E109" s="163"/>
      <c r="F109" s="163"/>
      <c r="G109" s="163"/>
      <c r="H109" s="400"/>
      <c r="I109" s="163"/>
      <c r="J109" s="164"/>
    </row>
    <row r="110" spans="1:10" ht="14.4" x14ac:dyDescent="0.25">
      <c r="A110" s="411" t="s">
        <v>153</v>
      </c>
      <c r="B110" s="412" t="s">
        <v>172</v>
      </c>
      <c r="C110" s="413" t="s">
        <v>165</v>
      </c>
      <c r="D110" s="413" t="s">
        <v>53</v>
      </c>
      <c r="E110" s="482"/>
      <c r="F110" s="482"/>
      <c r="G110" s="482">
        <v>0</v>
      </c>
      <c r="H110" s="414">
        <f>AVERAGEA(E110:G110)</f>
        <v>0</v>
      </c>
      <c r="I110" s="482">
        <v>0</v>
      </c>
      <c r="J110" s="483"/>
    </row>
    <row r="111" spans="1:10" ht="14.4" x14ac:dyDescent="0.25">
      <c r="A111" s="411" t="s">
        <v>151</v>
      </c>
      <c r="B111" s="412" t="s">
        <v>171</v>
      </c>
      <c r="C111" s="413" t="s">
        <v>165</v>
      </c>
      <c r="D111" s="413" t="s">
        <v>53</v>
      </c>
      <c r="E111" s="482"/>
      <c r="F111" s="482"/>
      <c r="G111" s="482">
        <v>0</v>
      </c>
      <c r="H111" s="414">
        <f>AVERAGEA(E111:G111)</f>
        <v>0</v>
      </c>
      <c r="I111" s="482">
        <v>0</v>
      </c>
      <c r="J111" s="483"/>
    </row>
    <row r="112" spans="1:10" ht="14.4" x14ac:dyDescent="0.25">
      <c r="A112" s="411" t="s">
        <v>149</v>
      </c>
      <c r="B112" s="412" t="s">
        <v>169</v>
      </c>
      <c r="C112" s="413" t="s">
        <v>165</v>
      </c>
      <c r="D112" s="413" t="s">
        <v>1343</v>
      </c>
      <c r="E112" s="194"/>
      <c r="F112" s="194"/>
      <c r="G112" s="194"/>
      <c r="H112" s="414">
        <f>IFERROR(AVERAGEIF(E112:G112,"&gt;0",E112:G112),0)</f>
        <v>0</v>
      </c>
      <c r="I112" s="194"/>
      <c r="J112" s="483"/>
    </row>
    <row r="113" spans="1:10" ht="14.4" x14ac:dyDescent="0.25">
      <c r="A113" s="411" t="s">
        <v>148</v>
      </c>
      <c r="B113" s="412" t="s">
        <v>168</v>
      </c>
      <c r="C113" s="413" t="s">
        <v>165</v>
      </c>
      <c r="D113" s="413" t="s">
        <v>154</v>
      </c>
      <c r="E113" s="194"/>
      <c r="F113" s="194"/>
      <c r="G113" s="194"/>
      <c r="H113" s="414">
        <f>IFERROR(AVERAGEIF(E113:G113,"&gt;0",E113:G113),0)</f>
        <v>0</v>
      </c>
      <c r="I113" s="194"/>
      <c r="J113" s="483"/>
    </row>
    <row r="114" spans="1:10" x14ac:dyDescent="0.25">
      <c r="A114" s="411"/>
      <c r="B114" s="412"/>
      <c r="C114" s="413"/>
      <c r="D114" s="413"/>
      <c r="E114" s="411"/>
      <c r="F114" s="411"/>
      <c r="G114" s="411"/>
      <c r="H114" s="427"/>
      <c r="I114" s="411"/>
      <c r="J114" s="483"/>
    </row>
    <row r="115" spans="1:10" s="410" customFormat="1" x14ac:dyDescent="0.25">
      <c r="A115" s="160" t="s">
        <v>1325</v>
      </c>
      <c r="B115" s="161" t="s">
        <v>295</v>
      </c>
      <c r="C115" s="162"/>
      <c r="D115" s="163"/>
      <c r="E115" s="163"/>
      <c r="F115" s="163"/>
      <c r="G115" s="163"/>
      <c r="H115" s="400"/>
      <c r="I115" s="163"/>
      <c r="J115" s="164"/>
    </row>
    <row r="116" spans="1:10" ht="14.4" x14ac:dyDescent="0.25">
      <c r="A116" s="411" t="s">
        <v>153</v>
      </c>
      <c r="B116" s="412" t="s">
        <v>172</v>
      </c>
      <c r="C116" s="413" t="s">
        <v>165</v>
      </c>
      <c r="D116" s="413" t="s">
        <v>53</v>
      </c>
      <c r="E116" s="482"/>
      <c r="F116" s="482"/>
      <c r="G116" s="482">
        <v>0</v>
      </c>
      <c r="H116" s="414">
        <f>AVERAGEA(E116:G116)</f>
        <v>0</v>
      </c>
      <c r="I116" s="482">
        <v>0</v>
      </c>
      <c r="J116" s="483"/>
    </row>
    <row r="117" spans="1:10" ht="14.4" x14ac:dyDescent="0.25">
      <c r="A117" s="411" t="s">
        <v>151</v>
      </c>
      <c r="B117" s="412" t="s">
        <v>171</v>
      </c>
      <c r="C117" s="413" t="s">
        <v>165</v>
      </c>
      <c r="D117" s="413" t="s">
        <v>53</v>
      </c>
      <c r="E117" s="482"/>
      <c r="F117" s="482"/>
      <c r="G117" s="482">
        <v>0</v>
      </c>
      <c r="H117" s="414">
        <f>AVERAGEA(E117:G117)</f>
        <v>0</v>
      </c>
      <c r="I117" s="482">
        <v>0</v>
      </c>
      <c r="J117" s="483"/>
    </row>
    <row r="118" spans="1:10" ht="14.4" x14ac:dyDescent="0.25">
      <c r="A118" s="411" t="s">
        <v>149</v>
      </c>
      <c r="B118" s="412" t="s">
        <v>169</v>
      </c>
      <c r="C118" s="413" t="s">
        <v>165</v>
      </c>
      <c r="D118" s="413" t="s">
        <v>1343</v>
      </c>
      <c r="E118" s="194"/>
      <c r="F118" s="194"/>
      <c r="G118" s="194"/>
      <c r="H118" s="414">
        <f>IFERROR(AVERAGEIF(E118:G118,"&gt;0",E118:G118),0)</f>
        <v>0</v>
      </c>
      <c r="I118" s="194"/>
      <c r="J118" s="488"/>
    </row>
    <row r="119" spans="1:10" ht="14.4" x14ac:dyDescent="0.25">
      <c r="A119" s="411" t="s">
        <v>148</v>
      </c>
      <c r="B119" s="412" t="s">
        <v>168</v>
      </c>
      <c r="C119" s="413" t="s">
        <v>165</v>
      </c>
      <c r="D119" s="413" t="s">
        <v>154</v>
      </c>
      <c r="E119" s="194"/>
      <c r="F119" s="194"/>
      <c r="G119" s="194"/>
      <c r="H119" s="414">
        <f>IFERROR(AVERAGEIF(E119:G119,"&gt;0",E119:G119),0)</f>
        <v>0</v>
      </c>
      <c r="I119" s="194"/>
      <c r="J119" s="488"/>
    </row>
    <row r="120" spans="1:10" x14ac:dyDescent="0.25">
      <c r="A120" s="411"/>
      <c r="B120" s="412"/>
      <c r="C120" s="413"/>
      <c r="D120" s="413"/>
      <c r="E120" s="406"/>
      <c r="F120" s="406"/>
      <c r="G120" s="406"/>
      <c r="H120" s="430"/>
      <c r="I120" s="406"/>
      <c r="J120" s="488"/>
    </row>
    <row r="121" spans="1:10" s="410" customFormat="1" x14ac:dyDescent="0.25">
      <c r="A121" s="160" t="s">
        <v>1326</v>
      </c>
      <c r="B121" s="161" t="s">
        <v>297</v>
      </c>
      <c r="C121" s="162"/>
      <c r="D121" s="163"/>
      <c r="E121" s="163"/>
      <c r="F121" s="163"/>
      <c r="G121" s="163"/>
      <c r="H121" s="400"/>
      <c r="I121" s="163"/>
      <c r="J121" s="164"/>
    </row>
    <row r="122" spans="1:10" ht="14.4" x14ac:dyDescent="0.25">
      <c r="A122" s="411" t="s">
        <v>153</v>
      </c>
      <c r="B122" s="412" t="s">
        <v>172</v>
      </c>
      <c r="C122" s="413" t="s">
        <v>165</v>
      </c>
      <c r="D122" s="413" t="s">
        <v>53</v>
      </c>
      <c r="E122" s="482"/>
      <c r="F122" s="482"/>
      <c r="G122" s="482">
        <v>0</v>
      </c>
      <c r="H122" s="414">
        <f>AVERAGEA(E122:G122)</f>
        <v>0</v>
      </c>
      <c r="I122" s="482">
        <v>0</v>
      </c>
      <c r="J122" s="488"/>
    </row>
    <row r="123" spans="1:10" ht="14.4" x14ac:dyDescent="0.25">
      <c r="A123" s="411" t="s">
        <v>151</v>
      </c>
      <c r="B123" s="412" t="s">
        <v>171</v>
      </c>
      <c r="C123" s="413" t="s">
        <v>165</v>
      </c>
      <c r="D123" s="413" t="s">
        <v>53</v>
      </c>
      <c r="E123" s="482"/>
      <c r="F123" s="482"/>
      <c r="G123" s="482">
        <v>0</v>
      </c>
      <c r="H123" s="414">
        <f>AVERAGEA(E123:G123)</f>
        <v>0</v>
      </c>
      <c r="I123" s="482">
        <v>0</v>
      </c>
      <c r="J123" s="488"/>
    </row>
    <row r="124" spans="1:10" ht="14.4" x14ac:dyDescent="0.25">
      <c r="A124" s="411" t="s">
        <v>149</v>
      </c>
      <c r="B124" s="412" t="s">
        <v>169</v>
      </c>
      <c r="C124" s="413" t="s">
        <v>165</v>
      </c>
      <c r="D124" s="413" t="s">
        <v>1343</v>
      </c>
      <c r="E124" s="194"/>
      <c r="F124" s="194"/>
      <c r="G124" s="194"/>
      <c r="H124" s="414">
        <f>IFERROR(AVERAGEIF(E124:G124,"&gt;0",E124:G124),0)</f>
        <v>0</v>
      </c>
      <c r="I124" s="194"/>
      <c r="J124" s="488"/>
    </row>
    <row r="125" spans="1:10" ht="14.4" x14ac:dyDescent="0.25">
      <c r="A125" s="411" t="s">
        <v>148</v>
      </c>
      <c r="B125" s="412" t="s">
        <v>168</v>
      </c>
      <c r="C125" s="413" t="s">
        <v>165</v>
      </c>
      <c r="D125" s="413" t="s">
        <v>154</v>
      </c>
      <c r="E125" s="194"/>
      <c r="F125" s="194"/>
      <c r="G125" s="194"/>
      <c r="H125" s="414">
        <f>IFERROR(AVERAGEIF(E125:G125,"&gt;0",E125:G125),0)</f>
        <v>0</v>
      </c>
      <c r="I125" s="194"/>
      <c r="J125" s="489"/>
    </row>
    <row r="126" spans="1:10" x14ac:dyDescent="0.25">
      <c r="A126" s="411"/>
      <c r="B126" s="412"/>
      <c r="C126" s="413"/>
      <c r="D126" s="413"/>
      <c r="E126" s="431"/>
      <c r="F126" s="431"/>
      <c r="G126" s="431"/>
      <c r="H126" s="131"/>
      <c r="I126" s="431"/>
      <c r="J126" s="489"/>
    </row>
    <row r="127" spans="1:10" s="410" customFormat="1" x14ac:dyDescent="0.25">
      <c r="A127" s="160" t="s">
        <v>1327</v>
      </c>
      <c r="B127" s="161" t="s">
        <v>822</v>
      </c>
      <c r="C127" s="162"/>
      <c r="D127" s="163"/>
      <c r="E127" s="163"/>
      <c r="F127" s="163"/>
      <c r="G127" s="163"/>
      <c r="H127" s="400"/>
      <c r="I127" s="163"/>
      <c r="J127" s="164"/>
    </row>
    <row r="128" spans="1:10" ht="14.4" x14ac:dyDescent="0.25">
      <c r="A128" s="411" t="s">
        <v>153</v>
      </c>
      <c r="B128" s="412" t="s">
        <v>934</v>
      </c>
      <c r="C128" s="413"/>
      <c r="D128" s="413" t="s">
        <v>935</v>
      </c>
      <c r="E128" s="508"/>
      <c r="F128" s="508"/>
      <c r="G128" s="508"/>
      <c r="H128" s="197"/>
      <c r="I128" s="508"/>
      <c r="J128" s="489"/>
    </row>
    <row r="129" spans="1:10" ht="14.4" x14ac:dyDescent="0.25">
      <c r="A129" s="411" t="s">
        <v>151</v>
      </c>
      <c r="B129" s="412" t="s">
        <v>172</v>
      </c>
      <c r="C129" s="413" t="s">
        <v>165</v>
      </c>
      <c r="D129" s="413" t="s">
        <v>53</v>
      </c>
      <c r="E129" s="482"/>
      <c r="F129" s="482"/>
      <c r="G129" s="482">
        <v>0</v>
      </c>
      <c r="H129" s="414">
        <f>AVERAGEA(E129:G129)</f>
        <v>0</v>
      </c>
      <c r="I129" s="482">
        <v>0</v>
      </c>
      <c r="J129" s="489"/>
    </row>
    <row r="130" spans="1:10" ht="14.4" x14ac:dyDescent="0.25">
      <c r="A130" s="411" t="s">
        <v>149</v>
      </c>
      <c r="B130" s="412" t="s">
        <v>171</v>
      </c>
      <c r="C130" s="413" t="s">
        <v>165</v>
      </c>
      <c r="D130" s="413" t="s">
        <v>53</v>
      </c>
      <c r="E130" s="482"/>
      <c r="F130" s="482"/>
      <c r="G130" s="482">
        <v>0</v>
      </c>
      <c r="H130" s="414">
        <f>AVERAGEA(E130:G130)</f>
        <v>0</v>
      </c>
      <c r="I130" s="482">
        <v>0</v>
      </c>
      <c r="J130" s="489"/>
    </row>
    <row r="131" spans="1:10" ht="14.4" x14ac:dyDescent="0.25">
      <c r="A131" s="411" t="s">
        <v>148</v>
      </c>
      <c r="B131" s="412" t="s">
        <v>169</v>
      </c>
      <c r="C131" s="413" t="s">
        <v>165</v>
      </c>
      <c r="D131" s="413" t="s">
        <v>1343</v>
      </c>
      <c r="E131" s="194"/>
      <c r="F131" s="194"/>
      <c r="G131" s="194"/>
      <c r="H131" s="414">
        <f>IFERROR(AVERAGEIF(E131:G131,"&gt;0",E131:G131),0)</f>
        <v>0</v>
      </c>
      <c r="I131" s="194"/>
      <c r="J131" s="489"/>
    </row>
    <row r="132" spans="1:10" ht="14.4" x14ac:dyDescent="0.25">
      <c r="A132" s="411" t="s">
        <v>161</v>
      </c>
      <c r="B132" s="412" t="s">
        <v>168</v>
      </c>
      <c r="C132" s="413" t="s">
        <v>165</v>
      </c>
      <c r="D132" s="413" t="s">
        <v>154</v>
      </c>
      <c r="E132" s="194"/>
      <c r="F132" s="194"/>
      <c r="G132" s="194"/>
      <c r="H132" s="414">
        <f>IFERROR(AVERAGEIF(E132:G132,"&gt;0",E132:G132),0)</f>
        <v>0</v>
      </c>
      <c r="I132" s="194"/>
      <c r="J132" s="483"/>
    </row>
    <row r="133" spans="1:10" x14ac:dyDescent="0.25">
      <c r="A133" s="411"/>
      <c r="B133" s="412"/>
      <c r="C133" s="413"/>
      <c r="D133" s="413"/>
      <c r="E133" s="411"/>
      <c r="F133" s="411"/>
      <c r="G133" s="411"/>
      <c r="H133" s="427"/>
      <c r="I133" s="411"/>
      <c r="J133" s="483"/>
    </row>
    <row r="134" spans="1:10" ht="28.8" x14ac:dyDescent="0.25">
      <c r="A134" s="715" t="s">
        <v>2065</v>
      </c>
      <c r="B134" s="541" t="s">
        <v>2059</v>
      </c>
      <c r="C134" s="542"/>
      <c r="D134" s="542"/>
      <c r="E134" s="542"/>
      <c r="F134" s="542"/>
      <c r="G134" s="542"/>
      <c r="H134" s="542"/>
      <c r="I134" s="542"/>
      <c r="J134" s="542"/>
    </row>
    <row r="135" spans="1:10" ht="14.4" x14ac:dyDescent="0.25">
      <c r="A135" s="716" t="s">
        <v>153</v>
      </c>
      <c r="B135" s="166" t="s">
        <v>2051</v>
      </c>
      <c r="C135" s="165" t="s">
        <v>165</v>
      </c>
      <c r="D135" s="165" t="s">
        <v>53</v>
      </c>
      <c r="E135" s="482"/>
      <c r="F135" s="482"/>
      <c r="G135" s="482">
        <v>0</v>
      </c>
      <c r="H135" s="414">
        <f>IFERROR(AVERAGEIF(E135:G135,"&gt;0",E135:G135),0)</f>
        <v>0</v>
      </c>
      <c r="I135" s="482">
        <v>0</v>
      </c>
      <c r="J135" s="483"/>
    </row>
    <row r="136" spans="1:10" ht="43.2" x14ac:dyDescent="0.25">
      <c r="A136" s="716" t="s">
        <v>151</v>
      </c>
      <c r="B136" s="166" t="s">
        <v>2046</v>
      </c>
      <c r="C136" s="165" t="s">
        <v>165</v>
      </c>
      <c r="D136" s="165" t="s">
        <v>2044</v>
      </c>
      <c r="E136" s="194"/>
      <c r="F136" s="194"/>
      <c r="G136" s="194"/>
      <c r="H136" s="414">
        <f>IFERROR(AVERAGEIF(E136:G136,"&gt;0",E136:G136),0)</f>
        <v>0</v>
      </c>
      <c r="I136" s="194"/>
      <c r="J136" s="483"/>
    </row>
    <row r="137" spans="1:10" ht="43.2" x14ac:dyDescent="0.25">
      <c r="A137" s="716" t="s">
        <v>149</v>
      </c>
      <c r="B137" s="166" t="s">
        <v>2055</v>
      </c>
      <c r="C137" s="165" t="s">
        <v>165</v>
      </c>
      <c r="D137" s="165" t="s">
        <v>2045</v>
      </c>
      <c r="E137" s="194"/>
      <c r="F137" s="194"/>
      <c r="G137" s="194"/>
      <c r="H137" s="414">
        <f>IFERROR(AVERAGEIF(E137:G137,"&gt;0",E137:G137),0)</f>
        <v>0</v>
      </c>
      <c r="I137" s="194"/>
      <c r="J137" s="483"/>
    </row>
    <row r="138" spans="1:10" ht="14.4" x14ac:dyDescent="0.25">
      <c r="A138" s="716" t="s">
        <v>148</v>
      </c>
      <c r="B138" s="166" t="s">
        <v>2047</v>
      </c>
      <c r="C138" s="165" t="s">
        <v>165</v>
      </c>
      <c r="D138" s="165" t="s">
        <v>348</v>
      </c>
      <c r="E138" s="482"/>
      <c r="F138" s="482"/>
      <c r="G138" s="482">
        <v>0</v>
      </c>
      <c r="H138" s="414">
        <f>IFERROR(AVERAGEIF(E138:G138,"&gt;0",E138:G138),0)</f>
        <v>0</v>
      </c>
      <c r="I138" s="482">
        <v>0</v>
      </c>
      <c r="J138" s="483"/>
    </row>
    <row r="139" spans="1:10" ht="14.4" x14ac:dyDescent="0.25">
      <c r="A139" s="546" t="s">
        <v>161</v>
      </c>
      <c r="B139" s="554" t="s">
        <v>2048</v>
      </c>
      <c r="C139" s="555" t="s">
        <v>165</v>
      </c>
      <c r="D139" s="555" t="s">
        <v>348</v>
      </c>
      <c r="E139" s="482"/>
      <c r="F139" s="482"/>
      <c r="G139" s="482">
        <v>0</v>
      </c>
      <c r="H139" s="414">
        <f t="shared" ref="H139:H146" si="3">IFERROR(AVERAGEIF(E139:G139,"&gt;0",E139:G139),0)</f>
        <v>0</v>
      </c>
      <c r="I139" s="482">
        <v>0</v>
      </c>
      <c r="J139" s="483"/>
    </row>
    <row r="140" spans="1:10" ht="14.4" x14ac:dyDescent="0.25">
      <c r="A140" s="546" t="s">
        <v>159</v>
      </c>
      <c r="B140" s="554" t="s">
        <v>2048</v>
      </c>
      <c r="C140" s="555" t="s">
        <v>165</v>
      </c>
      <c r="D140" s="555" t="s">
        <v>2043</v>
      </c>
      <c r="E140" s="482"/>
      <c r="F140" s="482"/>
      <c r="G140" s="482">
        <v>0</v>
      </c>
      <c r="H140" s="414">
        <f t="shared" si="3"/>
        <v>0</v>
      </c>
      <c r="I140" s="482">
        <v>0</v>
      </c>
      <c r="J140" s="483"/>
    </row>
    <row r="141" spans="1:10" ht="28.95" customHeight="1" x14ac:dyDescent="0.25">
      <c r="A141" s="717" t="s">
        <v>177</v>
      </c>
      <c r="B141" s="472" t="s">
        <v>2052</v>
      </c>
      <c r="C141" s="434" t="s">
        <v>165</v>
      </c>
      <c r="D141" s="434" t="s">
        <v>255</v>
      </c>
      <c r="E141" s="482"/>
      <c r="F141" s="482"/>
      <c r="G141" s="482">
        <v>0</v>
      </c>
      <c r="H141" s="414">
        <f t="shared" si="3"/>
        <v>0</v>
      </c>
      <c r="I141" s="482">
        <v>0</v>
      </c>
      <c r="J141" s="483"/>
    </row>
    <row r="142" spans="1:10" ht="31.95" customHeight="1" x14ac:dyDescent="0.25">
      <c r="A142" s="717" t="s">
        <v>167</v>
      </c>
      <c r="B142" s="472" t="s">
        <v>2049</v>
      </c>
      <c r="C142" s="434" t="s">
        <v>165</v>
      </c>
      <c r="D142" s="434" t="s">
        <v>348</v>
      </c>
      <c r="E142" s="482"/>
      <c r="F142" s="482"/>
      <c r="G142" s="482">
        <v>0</v>
      </c>
      <c r="H142" s="414">
        <f t="shared" si="3"/>
        <v>0</v>
      </c>
      <c r="I142" s="482">
        <v>0</v>
      </c>
      <c r="J142" s="483"/>
    </row>
    <row r="143" spans="1:10" ht="40.200000000000003" customHeight="1" x14ac:dyDescent="0.25">
      <c r="A143" s="717" t="s">
        <v>286</v>
      </c>
      <c r="B143" s="472" t="s">
        <v>2049</v>
      </c>
      <c r="C143" s="434" t="s">
        <v>165</v>
      </c>
      <c r="D143" s="434" t="s">
        <v>2043</v>
      </c>
      <c r="E143" s="482"/>
      <c r="F143" s="482"/>
      <c r="G143" s="482">
        <v>0</v>
      </c>
      <c r="H143" s="414">
        <f t="shared" si="3"/>
        <v>0</v>
      </c>
      <c r="I143" s="482">
        <v>0</v>
      </c>
      <c r="J143" s="483"/>
    </row>
    <row r="144" spans="1:10" ht="43.2" x14ac:dyDescent="0.25">
      <c r="A144" s="717" t="s">
        <v>287</v>
      </c>
      <c r="B144" s="472" t="s">
        <v>2056</v>
      </c>
      <c r="C144" s="434" t="s">
        <v>165</v>
      </c>
      <c r="D144" s="434" t="s">
        <v>255</v>
      </c>
      <c r="E144" s="482"/>
      <c r="F144" s="482"/>
      <c r="G144" s="482">
        <v>0</v>
      </c>
      <c r="H144" s="414">
        <f t="shared" si="3"/>
        <v>0</v>
      </c>
      <c r="I144" s="482">
        <v>0</v>
      </c>
      <c r="J144" s="483"/>
    </row>
    <row r="145" spans="1:10" ht="43.2" x14ac:dyDescent="0.25">
      <c r="A145" s="717" t="s">
        <v>288</v>
      </c>
      <c r="B145" s="472" t="s">
        <v>2057</v>
      </c>
      <c r="C145" s="434" t="s">
        <v>165</v>
      </c>
      <c r="D145" s="434" t="s">
        <v>7</v>
      </c>
      <c r="E145" s="482"/>
      <c r="F145" s="482"/>
      <c r="G145" s="482">
        <v>0</v>
      </c>
      <c r="H145" s="414">
        <f t="shared" si="3"/>
        <v>0</v>
      </c>
      <c r="I145" s="482">
        <v>0</v>
      </c>
      <c r="J145" s="483"/>
    </row>
    <row r="146" spans="1:10" ht="15" thickBot="1" x14ac:dyDescent="0.3">
      <c r="A146" s="720" t="s">
        <v>289</v>
      </c>
      <c r="B146" s="718" t="s">
        <v>2050</v>
      </c>
      <c r="C146" s="719" t="s">
        <v>165</v>
      </c>
      <c r="D146" s="719" t="s">
        <v>2043</v>
      </c>
      <c r="E146" s="482"/>
      <c r="F146" s="482"/>
      <c r="G146" s="482">
        <v>0</v>
      </c>
      <c r="H146" s="414">
        <f t="shared" si="3"/>
        <v>0</v>
      </c>
      <c r="I146" s="482">
        <v>0</v>
      </c>
      <c r="J146" s="483"/>
    </row>
    <row r="147" spans="1:10" x14ac:dyDescent="0.25">
      <c r="A147" s="454"/>
      <c r="B147" s="412"/>
      <c r="C147" s="413"/>
      <c r="D147" s="413"/>
      <c r="E147" s="411"/>
      <c r="F147" s="411"/>
      <c r="G147" s="411"/>
      <c r="H147" s="427"/>
      <c r="I147" s="507"/>
      <c r="J147" s="483"/>
    </row>
    <row r="148" spans="1:10" s="410" customFormat="1" x14ac:dyDescent="0.25">
      <c r="A148" s="160" t="s">
        <v>344</v>
      </c>
      <c r="B148" s="161" t="s">
        <v>321</v>
      </c>
      <c r="C148" s="162"/>
      <c r="D148" s="163"/>
      <c r="E148" s="163"/>
      <c r="F148" s="163"/>
      <c r="G148" s="163"/>
      <c r="H148" s="400"/>
      <c r="I148" s="164"/>
      <c r="J148" s="164"/>
    </row>
    <row r="149" spans="1:10" s="410" customFormat="1" x14ac:dyDescent="0.25">
      <c r="A149" s="160" t="s">
        <v>142</v>
      </c>
      <c r="B149" s="161" t="s">
        <v>257</v>
      </c>
      <c r="C149" s="162"/>
      <c r="D149" s="163"/>
      <c r="E149" s="163"/>
      <c r="F149" s="163"/>
      <c r="G149" s="163"/>
      <c r="H149" s="400"/>
      <c r="I149" s="164"/>
      <c r="J149" s="164"/>
    </row>
    <row r="150" spans="1:10" s="481" customFormat="1" ht="41.4" x14ac:dyDescent="0.25">
      <c r="A150" s="411" t="s">
        <v>153</v>
      </c>
      <c r="B150" s="412" t="s">
        <v>2041</v>
      </c>
      <c r="C150" s="413" t="s">
        <v>173</v>
      </c>
      <c r="D150" s="413" t="s">
        <v>345</v>
      </c>
      <c r="E150" s="194"/>
      <c r="F150" s="194"/>
      <c r="G150" s="194"/>
      <c r="H150" s="414">
        <f>IFERROR(AVERAGEIF(E150:G150,"&gt;0",E150:G150),0)</f>
        <v>0</v>
      </c>
      <c r="I150" s="194"/>
      <c r="J150" s="490"/>
    </row>
    <row r="151" spans="1:10" ht="41.4" x14ac:dyDescent="0.25">
      <c r="A151" s="411" t="s">
        <v>151</v>
      </c>
      <c r="B151" s="412" t="s">
        <v>2042</v>
      </c>
      <c r="C151" s="413" t="s">
        <v>173</v>
      </c>
      <c r="D151" s="413" t="s">
        <v>230</v>
      </c>
      <c r="E151" s="990"/>
      <c r="F151" s="990"/>
      <c r="G151" s="990"/>
      <c r="H151" s="414">
        <f>IFERROR(AVERAGEIF(E151:G151,"&gt;0",E151:G151),0)</f>
        <v>0</v>
      </c>
      <c r="I151" s="990"/>
      <c r="J151" s="490"/>
    </row>
    <row r="152" spans="1:10" s="432" customFormat="1" ht="14.4" x14ac:dyDescent="0.3">
      <c r="A152" s="413" t="s">
        <v>149</v>
      </c>
      <c r="B152" s="412" t="s">
        <v>364</v>
      </c>
      <c r="C152" s="413" t="s">
        <v>173</v>
      </c>
      <c r="D152" s="413" t="s">
        <v>53</v>
      </c>
      <c r="E152" s="991"/>
      <c r="F152" s="991"/>
      <c r="G152" s="991">
        <v>0</v>
      </c>
      <c r="H152" s="414">
        <f>AVERAGEA(E152:G152)</f>
        <v>0</v>
      </c>
      <c r="I152" s="991"/>
      <c r="J152" s="491"/>
    </row>
    <row r="153" spans="1:10" ht="14.4" x14ac:dyDescent="0.25">
      <c r="A153" s="413" t="s">
        <v>148</v>
      </c>
      <c r="B153" s="412" t="s">
        <v>118</v>
      </c>
      <c r="C153" s="411" t="s">
        <v>165</v>
      </c>
      <c r="D153" s="413" t="s">
        <v>348</v>
      </c>
      <c r="E153" s="958"/>
      <c r="F153" s="958"/>
      <c r="G153" s="958">
        <v>0</v>
      </c>
      <c r="H153" s="414">
        <f>AVERAGEA(E153:G153)</f>
        <v>0</v>
      </c>
      <c r="I153" s="482"/>
      <c r="J153" s="490"/>
    </row>
    <row r="154" spans="1:10" x14ac:dyDescent="0.25">
      <c r="A154" s="411"/>
      <c r="B154" s="412"/>
      <c r="C154" s="411"/>
      <c r="D154" s="413"/>
      <c r="E154" s="411"/>
      <c r="F154" s="411"/>
      <c r="G154" s="411"/>
      <c r="H154" s="427"/>
      <c r="I154" s="507"/>
      <c r="J154" s="483"/>
    </row>
    <row r="155" spans="1:10" s="410" customFormat="1" x14ac:dyDescent="0.25">
      <c r="A155" s="160" t="s">
        <v>141</v>
      </c>
      <c r="B155" s="161" t="s">
        <v>369</v>
      </c>
      <c r="C155" s="162"/>
      <c r="D155" s="163"/>
      <c r="E155" s="163"/>
      <c r="F155" s="163"/>
      <c r="G155" s="163"/>
      <c r="H155" s="400"/>
      <c r="I155" s="164"/>
      <c r="J155" s="164"/>
    </row>
    <row r="156" spans="1:10" s="410" customFormat="1" x14ac:dyDescent="0.25">
      <c r="A156" s="160" t="s">
        <v>1487</v>
      </c>
      <c r="B156" s="161" t="s">
        <v>1488</v>
      </c>
      <c r="C156" s="162"/>
      <c r="D156" s="163"/>
      <c r="E156" s="163"/>
      <c r="F156" s="163"/>
      <c r="G156" s="163"/>
      <c r="H156" s="400"/>
      <c r="I156" s="164"/>
      <c r="J156" s="164"/>
    </row>
    <row r="157" spans="1:10" ht="14.4" x14ac:dyDescent="0.25">
      <c r="A157" s="411" t="s">
        <v>153</v>
      </c>
      <c r="B157" s="749" t="s">
        <v>824</v>
      </c>
      <c r="C157" s="413" t="s">
        <v>165</v>
      </c>
      <c r="D157" s="413" t="s">
        <v>53</v>
      </c>
      <c r="E157" s="959"/>
      <c r="F157" s="959"/>
      <c r="G157" s="959">
        <v>0</v>
      </c>
      <c r="H157" s="414">
        <f>AVERAGEA(E157:G157)</f>
        <v>0</v>
      </c>
      <c r="I157" s="482"/>
      <c r="J157" s="490"/>
    </row>
    <row r="158" spans="1:10" ht="14.4" x14ac:dyDescent="0.25">
      <c r="A158" s="411" t="s">
        <v>151</v>
      </c>
      <c r="B158" s="749" t="s">
        <v>260</v>
      </c>
      <c r="C158" s="413" t="s">
        <v>165</v>
      </c>
      <c r="D158" s="413" t="s">
        <v>53</v>
      </c>
      <c r="E158" s="991"/>
      <c r="F158" s="991"/>
      <c r="G158" s="991">
        <v>0</v>
      </c>
      <c r="H158" s="414">
        <f>AVERAGEA(E158:G158)</f>
        <v>0</v>
      </c>
      <c r="I158" s="991"/>
      <c r="J158" s="490"/>
    </row>
    <row r="159" spans="1:10" ht="14.4" x14ac:dyDescent="0.25">
      <c r="A159" s="411" t="s">
        <v>149</v>
      </c>
      <c r="B159" s="412" t="s">
        <v>378</v>
      </c>
      <c r="C159" s="413" t="s">
        <v>173</v>
      </c>
      <c r="D159" s="413" t="s">
        <v>336</v>
      </c>
      <c r="E159" s="508"/>
      <c r="F159" s="508"/>
      <c r="G159" s="508"/>
      <c r="H159" s="197"/>
      <c r="I159" s="508"/>
      <c r="J159" s="490"/>
    </row>
    <row r="160" spans="1:10" ht="43.2" customHeight="1" x14ac:dyDescent="0.25">
      <c r="A160" s="411" t="s">
        <v>148</v>
      </c>
      <c r="B160" s="412" t="s">
        <v>2016</v>
      </c>
      <c r="C160" s="413" t="s">
        <v>173</v>
      </c>
      <c r="D160" s="413" t="s">
        <v>334</v>
      </c>
      <c r="E160" s="991"/>
      <c r="F160" s="991"/>
      <c r="G160" s="991">
        <v>0</v>
      </c>
      <c r="H160" s="414">
        <f>AVERAGEA(E160:G160)</f>
        <v>0</v>
      </c>
      <c r="I160" s="991">
        <v>0</v>
      </c>
      <c r="J160" s="492"/>
    </row>
    <row r="161" spans="1:10" ht="14.4" x14ac:dyDescent="0.25">
      <c r="A161" s="411" t="s">
        <v>161</v>
      </c>
      <c r="B161" s="412" t="s">
        <v>914</v>
      </c>
      <c r="C161" s="413" t="s">
        <v>165</v>
      </c>
      <c r="D161" s="413" t="s">
        <v>334</v>
      </c>
      <c r="E161" s="991"/>
      <c r="F161" s="991"/>
      <c r="G161" s="991">
        <v>0</v>
      </c>
      <c r="H161" s="414">
        <f>AVERAGEA(E161:G161)</f>
        <v>0</v>
      </c>
      <c r="I161" s="991">
        <v>0</v>
      </c>
      <c r="J161" s="490"/>
    </row>
    <row r="162" spans="1:10" ht="14.4" x14ac:dyDescent="0.25">
      <c r="A162" s="411" t="s">
        <v>159</v>
      </c>
      <c r="B162" s="412" t="s">
        <v>915</v>
      </c>
      <c r="C162" s="413" t="s">
        <v>165</v>
      </c>
      <c r="D162" s="413" t="s">
        <v>922</v>
      </c>
      <c r="E162" s="991"/>
      <c r="F162" s="991"/>
      <c r="G162" s="991">
        <v>0</v>
      </c>
      <c r="H162" s="414">
        <f t="shared" ref="H162:H168" si="4">AVERAGEA(E162:G162)</f>
        <v>0</v>
      </c>
      <c r="I162" s="991">
        <v>0</v>
      </c>
      <c r="J162" s="490"/>
    </row>
    <row r="163" spans="1:10" ht="14.4" x14ac:dyDescent="0.25">
      <c r="A163" s="413" t="s">
        <v>177</v>
      </c>
      <c r="B163" s="412" t="s">
        <v>916</v>
      </c>
      <c r="C163" s="413" t="s">
        <v>165</v>
      </c>
      <c r="D163" s="413" t="s">
        <v>922</v>
      </c>
      <c r="E163" s="991"/>
      <c r="F163" s="991"/>
      <c r="G163" s="991">
        <v>0</v>
      </c>
      <c r="H163" s="414">
        <f t="shared" si="4"/>
        <v>0</v>
      </c>
      <c r="I163" s="991">
        <v>0</v>
      </c>
      <c r="J163" s="490"/>
    </row>
    <row r="164" spans="1:10" ht="14.4" x14ac:dyDescent="0.25">
      <c r="A164" s="411" t="s">
        <v>167</v>
      </c>
      <c r="B164" s="412" t="s">
        <v>917</v>
      </c>
      <c r="C164" s="413" t="s">
        <v>165</v>
      </c>
      <c r="D164" s="413" t="s">
        <v>922</v>
      </c>
      <c r="E164" s="991"/>
      <c r="F164" s="991"/>
      <c r="G164" s="991">
        <v>0</v>
      </c>
      <c r="H164" s="414">
        <f t="shared" si="4"/>
        <v>0</v>
      </c>
      <c r="I164" s="991">
        <v>0</v>
      </c>
      <c r="J164" s="490"/>
    </row>
    <row r="165" spans="1:10" ht="14.4" x14ac:dyDescent="0.25">
      <c r="A165" s="411" t="s">
        <v>286</v>
      </c>
      <c r="B165" s="439" t="s">
        <v>1391</v>
      </c>
      <c r="C165" s="413" t="s">
        <v>173</v>
      </c>
      <c r="D165" s="413" t="s">
        <v>923</v>
      </c>
      <c r="E165" s="991"/>
      <c r="F165" s="991"/>
      <c r="G165" s="991">
        <v>0</v>
      </c>
      <c r="H165" s="414">
        <f t="shared" si="4"/>
        <v>0</v>
      </c>
      <c r="I165" s="991">
        <v>0</v>
      </c>
      <c r="J165" s="483"/>
    </row>
    <row r="166" spans="1:10" ht="14.4" x14ac:dyDescent="0.25">
      <c r="A166" s="411" t="s">
        <v>287</v>
      </c>
      <c r="B166" s="412" t="s">
        <v>231</v>
      </c>
      <c r="C166" s="413" t="s">
        <v>173</v>
      </c>
      <c r="D166" s="413" t="s">
        <v>379</v>
      </c>
      <c r="E166" s="991"/>
      <c r="F166" s="991"/>
      <c r="G166" s="991">
        <v>0</v>
      </c>
      <c r="H166" s="414">
        <f t="shared" si="4"/>
        <v>0</v>
      </c>
      <c r="I166" s="991">
        <v>0</v>
      </c>
      <c r="J166" s="490"/>
    </row>
    <row r="167" spans="1:10" ht="14.4" x14ac:dyDescent="0.25">
      <c r="A167" s="411" t="s">
        <v>288</v>
      </c>
      <c r="B167" s="412" t="s">
        <v>232</v>
      </c>
      <c r="C167" s="413" t="s">
        <v>173</v>
      </c>
      <c r="D167" s="413" t="s">
        <v>379</v>
      </c>
      <c r="E167" s="991"/>
      <c r="F167" s="991"/>
      <c r="G167" s="991">
        <v>0</v>
      </c>
      <c r="H167" s="414">
        <f t="shared" si="4"/>
        <v>0</v>
      </c>
      <c r="I167" s="991">
        <v>0</v>
      </c>
      <c r="J167" s="483"/>
    </row>
    <row r="168" spans="1:10" ht="27.6" x14ac:dyDescent="0.25">
      <c r="A168" s="413" t="s">
        <v>289</v>
      </c>
      <c r="B168" s="412" t="s">
        <v>376</v>
      </c>
      <c r="C168" s="413" t="s">
        <v>165</v>
      </c>
      <c r="D168" s="413" t="s">
        <v>2015</v>
      </c>
      <c r="E168" s="991"/>
      <c r="F168" s="991"/>
      <c r="G168" s="991">
        <v>0</v>
      </c>
      <c r="H168" s="414">
        <f t="shared" si="4"/>
        <v>0</v>
      </c>
      <c r="I168" s="991">
        <v>0</v>
      </c>
      <c r="J168" s="483"/>
    </row>
    <row r="169" spans="1:10" ht="27.6" x14ac:dyDescent="0.25">
      <c r="A169" s="413" t="s">
        <v>347</v>
      </c>
      <c r="B169" s="412" t="s">
        <v>370</v>
      </c>
      <c r="C169" s="413" t="s">
        <v>165</v>
      </c>
      <c r="D169" s="413" t="s">
        <v>154</v>
      </c>
      <c r="E169" s="960"/>
      <c r="F169" s="960"/>
      <c r="G169" s="960"/>
      <c r="H169" s="414">
        <f>IFERROR(AVERAGEIF(E169:G169,"&gt;0",E169:G169),0)</f>
        <v>0</v>
      </c>
      <c r="I169" s="194"/>
      <c r="J169" s="483"/>
    </row>
    <row r="170" spans="1:10" ht="14.4" x14ac:dyDescent="0.25">
      <c r="A170" s="413" t="s">
        <v>409</v>
      </c>
      <c r="B170" s="412" t="s">
        <v>371</v>
      </c>
      <c r="C170" s="413" t="s">
        <v>173</v>
      </c>
      <c r="D170" s="413" t="s">
        <v>154</v>
      </c>
      <c r="E170" s="990"/>
      <c r="F170" s="990"/>
      <c r="G170" s="990"/>
      <c r="H170" s="414">
        <f>IFERROR(AVERAGEIF(E170:G170,"&gt;0",E170:G170),0)</f>
        <v>0</v>
      </c>
      <c r="I170" s="194"/>
      <c r="J170" s="483"/>
    </row>
    <row r="171" spans="1:10" ht="55.2" x14ac:dyDescent="0.25">
      <c r="A171" s="413" t="s">
        <v>817</v>
      </c>
      <c r="B171" s="412" t="s">
        <v>372</v>
      </c>
      <c r="C171" s="413" t="s">
        <v>173</v>
      </c>
      <c r="D171" s="413" t="s">
        <v>373</v>
      </c>
      <c r="E171" s="990"/>
      <c r="F171" s="990"/>
      <c r="G171" s="990"/>
      <c r="H171" s="414">
        <f>IFERROR(AVERAGEIF(E171:G171,"&gt;0",E171:G171),0)</f>
        <v>0</v>
      </c>
      <c r="I171" s="194"/>
      <c r="J171" s="483"/>
    </row>
    <row r="172" spans="1:10" ht="55.2" x14ac:dyDescent="0.25">
      <c r="A172" s="413" t="s">
        <v>1502</v>
      </c>
      <c r="B172" s="412" t="s">
        <v>374</v>
      </c>
      <c r="C172" s="413" t="s">
        <v>173</v>
      </c>
      <c r="D172" s="413" t="s">
        <v>375</v>
      </c>
      <c r="E172" s="990"/>
      <c r="F172" s="990"/>
      <c r="G172" s="990"/>
      <c r="H172" s="414">
        <f>IFERROR(AVERAGEIF(E172:G172,"&gt;0",E172:G172),0)</f>
        <v>0</v>
      </c>
      <c r="I172" s="194"/>
      <c r="J172" s="483"/>
    </row>
    <row r="173" spans="1:10" s="410" customFormat="1" x14ac:dyDescent="0.25">
      <c r="A173" s="160" t="s">
        <v>1489</v>
      </c>
      <c r="B173" s="161" t="s">
        <v>1490</v>
      </c>
      <c r="C173" s="162"/>
      <c r="D173" s="163"/>
      <c r="E173" s="163"/>
      <c r="F173" s="163"/>
      <c r="G173" s="163"/>
      <c r="H173" s="400"/>
      <c r="I173" s="163"/>
      <c r="J173" s="164"/>
    </row>
    <row r="174" spans="1:10" ht="14.4" x14ac:dyDescent="0.25">
      <c r="A174" s="411" t="s">
        <v>153</v>
      </c>
      <c r="B174" s="749" t="s">
        <v>824</v>
      </c>
      <c r="C174" s="413" t="s">
        <v>165</v>
      </c>
      <c r="D174" s="413" t="s">
        <v>53</v>
      </c>
      <c r="E174" s="961"/>
      <c r="F174" s="962"/>
      <c r="G174" s="991">
        <v>0</v>
      </c>
      <c r="H174" s="414">
        <f>AVERAGEA(E174:G174)</f>
        <v>0</v>
      </c>
      <c r="I174" s="991">
        <v>0</v>
      </c>
      <c r="J174" s="490" t="s">
        <v>2563</v>
      </c>
    </row>
    <row r="175" spans="1:10" ht="14.4" x14ac:dyDescent="0.25">
      <c r="A175" s="411" t="s">
        <v>151</v>
      </c>
      <c r="B175" s="749" t="s">
        <v>260</v>
      </c>
      <c r="C175" s="413" t="s">
        <v>165</v>
      </c>
      <c r="D175" s="413" t="s">
        <v>53</v>
      </c>
      <c r="E175" s="991"/>
      <c r="F175" s="991"/>
      <c r="G175" s="991">
        <v>0</v>
      </c>
      <c r="H175" s="414">
        <f>AVERAGEA(E175:G175)</f>
        <v>0</v>
      </c>
      <c r="I175" s="991">
        <v>0</v>
      </c>
      <c r="J175" s="490" t="s">
        <v>2564</v>
      </c>
    </row>
    <row r="176" spans="1:10" ht="14.4" x14ac:dyDescent="0.25">
      <c r="A176" s="411" t="s">
        <v>149</v>
      </c>
      <c r="B176" s="412" t="s">
        <v>378</v>
      </c>
      <c r="C176" s="413" t="s">
        <v>173</v>
      </c>
      <c r="D176" s="413" t="s">
        <v>336</v>
      </c>
      <c r="E176" s="508"/>
      <c r="F176" s="508"/>
      <c r="G176" s="991">
        <v>0</v>
      </c>
      <c r="H176" s="197"/>
      <c r="I176" s="991">
        <v>0</v>
      </c>
      <c r="J176" s="490"/>
    </row>
    <row r="177" spans="1:10" ht="34.200000000000003" customHeight="1" x14ac:dyDescent="0.25">
      <c r="A177" s="411" t="s">
        <v>148</v>
      </c>
      <c r="B177" s="412" t="s">
        <v>1389</v>
      </c>
      <c r="C177" s="413" t="s">
        <v>173</v>
      </c>
      <c r="D177" s="413" t="s">
        <v>334</v>
      </c>
      <c r="E177" s="991"/>
      <c r="F177" s="991"/>
      <c r="G177" s="991">
        <v>0</v>
      </c>
      <c r="H177" s="414">
        <f>AVERAGEA(E177:G177)</f>
        <v>0</v>
      </c>
      <c r="I177" s="991">
        <v>0</v>
      </c>
      <c r="J177" s="492" t="s">
        <v>2565</v>
      </c>
    </row>
    <row r="178" spans="1:10" ht="14.4" x14ac:dyDescent="0.25">
      <c r="A178" s="411" t="s">
        <v>161</v>
      </c>
      <c r="B178" s="412" t="s">
        <v>914</v>
      </c>
      <c r="C178" s="413" t="s">
        <v>165</v>
      </c>
      <c r="D178" s="413" t="s">
        <v>334</v>
      </c>
      <c r="E178" s="991"/>
      <c r="F178" s="991"/>
      <c r="G178" s="991">
        <v>0</v>
      </c>
      <c r="H178" s="414">
        <f>AVERAGEA(E178:G178)</f>
        <v>0</v>
      </c>
      <c r="I178" s="991">
        <v>0</v>
      </c>
      <c r="J178" s="490" t="s">
        <v>2563</v>
      </c>
    </row>
    <row r="179" spans="1:10" ht="14.4" x14ac:dyDescent="0.25">
      <c r="A179" s="411" t="s">
        <v>159</v>
      </c>
      <c r="B179" s="412" t="s">
        <v>915</v>
      </c>
      <c r="C179" s="413" t="s">
        <v>165</v>
      </c>
      <c r="D179" s="413" t="s">
        <v>922</v>
      </c>
      <c r="E179" s="991"/>
      <c r="F179" s="991"/>
      <c r="G179" s="991">
        <v>0</v>
      </c>
      <c r="H179" s="414">
        <f t="shared" ref="H179:H185" si="5">AVERAGEA(E179:G179)</f>
        <v>0</v>
      </c>
      <c r="I179" s="991">
        <v>0</v>
      </c>
      <c r="J179" s="490" t="s">
        <v>2565</v>
      </c>
    </row>
    <row r="180" spans="1:10" ht="14.4" x14ac:dyDescent="0.25">
      <c r="A180" s="413" t="s">
        <v>177</v>
      </c>
      <c r="B180" s="412" t="s">
        <v>916</v>
      </c>
      <c r="C180" s="413" t="s">
        <v>165</v>
      </c>
      <c r="D180" s="413" t="s">
        <v>922</v>
      </c>
      <c r="E180" s="991"/>
      <c r="F180" s="991"/>
      <c r="G180" s="991">
        <v>0</v>
      </c>
      <c r="H180" s="414">
        <f t="shared" si="5"/>
        <v>0</v>
      </c>
      <c r="I180" s="991">
        <v>0</v>
      </c>
      <c r="J180" s="490" t="s">
        <v>2563</v>
      </c>
    </row>
    <row r="181" spans="1:10" ht="14.4" x14ac:dyDescent="0.25">
      <c r="A181" s="411" t="s">
        <v>167</v>
      </c>
      <c r="B181" s="412" t="s">
        <v>917</v>
      </c>
      <c r="C181" s="413" t="s">
        <v>165</v>
      </c>
      <c r="D181" s="413" t="s">
        <v>922</v>
      </c>
      <c r="E181" s="991"/>
      <c r="F181" s="991"/>
      <c r="G181" s="991">
        <v>0</v>
      </c>
      <c r="H181" s="414">
        <f t="shared" si="5"/>
        <v>0</v>
      </c>
      <c r="I181" s="991">
        <v>0</v>
      </c>
      <c r="J181" s="490" t="s">
        <v>2563</v>
      </c>
    </row>
    <row r="182" spans="1:10" ht="14.4" x14ac:dyDescent="0.25">
      <c r="A182" s="411" t="s">
        <v>286</v>
      </c>
      <c r="B182" s="439" t="s">
        <v>1391</v>
      </c>
      <c r="C182" s="413" t="s">
        <v>173</v>
      </c>
      <c r="D182" s="413" t="s">
        <v>923</v>
      </c>
      <c r="E182" s="991"/>
      <c r="F182" s="991"/>
      <c r="G182" s="991">
        <v>0</v>
      </c>
      <c r="H182" s="414">
        <f t="shared" si="5"/>
        <v>0</v>
      </c>
      <c r="I182" s="991">
        <v>0</v>
      </c>
      <c r="J182" s="483" t="s">
        <v>2563</v>
      </c>
    </row>
    <row r="183" spans="1:10" ht="14.4" x14ac:dyDescent="0.25">
      <c r="A183" s="411" t="s">
        <v>287</v>
      </c>
      <c r="B183" s="412" t="s">
        <v>231</v>
      </c>
      <c r="C183" s="413" t="s">
        <v>173</v>
      </c>
      <c r="D183" s="413" t="s">
        <v>379</v>
      </c>
      <c r="E183" s="991"/>
      <c r="F183" s="991"/>
      <c r="G183" s="990">
        <v>0</v>
      </c>
      <c r="H183" s="414">
        <f t="shared" si="5"/>
        <v>0</v>
      </c>
      <c r="I183" s="990"/>
      <c r="J183" s="490" t="s">
        <v>2563</v>
      </c>
    </row>
    <row r="184" spans="1:10" ht="14.4" x14ac:dyDescent="0.25">
      <c r="A184" s="411" t="s">
        <v>288</v>
      </c>
      <c r="B184" s="412" t="s">
        <v>232</v>
      </c>
      <c r="C184" s="413" t="s">
        <v>173</v>
      </c>
      <c r="D184" s="413" t="s">
        <v>379</v>
      </c>
      <c r="E184" s="991"/>
      <c r="F184" s="991"/>
      <c r="G184" s="990">
        <v>0</v>
      </c>
      <c r="H184" s="414">
        <f t="shared" si="5"/>
        <v>0</v>
      </c>
      <c r="I184" s="990"/>
      <c r="J184" s="483" t="s">
        <v>2566</v>
      </c>
    </row>
    <row r="185" spans="1:10" ht="27.6" x14ac:dyDescent="0.25">
      <c r="A185" s="413" t="s">
        <v>289</v>
      </c>
      <c r="B185" s="412" t="s">
        <v>376</v>
      </c>
      <c r="C185" s="413" t="s">
        <v>165</v>
      </c>
      <c r="D185" s="413" t="s">
        <v>2015</v>
      </c>
      <c r="E185" s="991"/>
      <c r="F185" s="991"/>
      <c r="G185" s="990">
        <v>0</v>
      </c>
      <c r="H185" s="414">
        <f t="shared" si="5"/>
        <v>0</v>
      </c>
      <c r="I185" s="990"/>
      <c r="J185" s="483" t="s">
        <v>2565</v>
      </c>
    </row>
    <row r="186" spans="1:10" ht="27.6" x14ac:dyDescent="0.25">
      <c r="A186" s="413" t="s">
        <v>347</v>
      </c>
      <c r="B186" s="412" t="s">
        <v>370</v>
      </c>
      <c r="C186" s="413" t="s">
        <v>165</v>
      </c>
      <c r="D186" s="413" t="s">
        <v>154</v>
      </c>
      <c r="E186" s="963"/>
      <c r="F186" s="963"/>
      <c r="G186" s="990"/>
      <c r="H186" s="414">
        <f>IFERROR(AVERAGEIF(E186:G186,"&gt;0",E186:G186),0)</f>
        <v>0</v>
      </c>
      <c r="I186" s="990"/>
      <c r="J186" s="483" t="s">
        <v>2563</v>
      </c>
    </row>
    <row r="187" spans="1:10" ht="14.4" x14ac:dyDescent="0.25">
      <c r="A187" s="413" t="s">
        <v>409</v>
      </c>
      <c r="B187" s="412" t="s">
        <v>371</v>
      </c>
      <c r="C187" s="413" t="s">
        <v>173</v>
      </c>
      <c r="D187" s="413" t="s">
        <v>154</v>
      </c>
      <c r="E187" s="990"/>
      <c r="F187" s="990"/>
      <c r="G187" s="990">
        <v>13082.13</v>
      </c>
      <c r="H187" s="414">
        <f>IFERROR(AVERAGEIF(E187:G187,"&gt;0",E187:G187),0)</f>
        <v>13082.13</v>
      </c>
      <c r="I187" s="194">
        <v>13216.22</v>
      </c>
      <c r="J187" s="483" t="s">
        <v>2567</v>
      </c>
    </row>
    <row r="188" spans="1:10" ht="55.2" x14ac:dyDescent="0.25">
      <c r="A188" s="413" t="s">
        <v>817</v>
      </c>
      <c r="B188" s="412" t="s">
        <v>372</v>
      </c>
      <c r="C188" s="413" t="s">
        <v>173</v>
      </c>
      <c r="D188" s="413" t="s">
        <v>373</v>
      </c>
      <c r="E188" s="990"/>
      <c r="F188" s="990"/>
      <c r="G188" s="990">
        <v>1.9410000000000001</v>
      </c>
      <c r="H188" s="414">
        <f>IFERROR(AVERAGEIF(E188:G188,"&gt;0",E188:G188),0)</f>
        <v>1.9410000000000001</v>
      </c>
      <c r="I188" s="194">
        <v>1.9430000000000001</v>
      </c>
      <c r="J188" s="483" t="s">
        <v>2568</v>
      </c>
    </row>
    <row r="189" spans="1:10" ht="55.2" x14ac:dyDescent="0.25">
      <c r="A189" s="413" t="s">
        <v>1502</v>
      </c>
      <c r="B189" s="412" t="s">
        <v>374</v>
      </c>
      <c r="C189" s="413" t="s">
        <v>173</v>
      </c>
      <c r="D189" s="413" t="s">
        <v>375</v>
      </c>
      <c r="E189" s="990"/>
      <c r="F189" s="990"/>
      <c r="G189" s="990">
        <v>0.41199999999999998</v>
      </c>
      <c r="H189" s="414">
        <f>IFERROR(AVERAGEIF(E189:G189,"&gt;0",E189:G189),0)</f>
        <v>0.41199999999999998</v>
      </c>
      <c r="I189" s="194">
        <v>0.41699999999999998</v>
      </c>
      <c r="J189" s="483" t="s">
        <v>2568</v>
      </c>
    </row>
    <row r="190" spans="1:10" s="410" customFormat="1" x14ac:dyDescent="0.25">
      <c r="A190" s="160" t="s">
        <v>1260</v>
      </c>
      <c r="B190" s="161" t="s">
        <v>1491</v>
      </c>
      <c r="C190" s="162"/>
      <c r="D190" s="163"/>
      <c r="E190" s="163"/>
      <c r="F190" s="163"/>
      <c r="G190" s="163"/>
      <c r="H190" s="400"/>
      <c r="I190" s="163"/>
      <c r="J190" s="164"/>
    </row>
    <row r="191" spans="1:10" ht="14.4" x14ac:dyDescent="0.25">
      <c r="A191" s="411" t="s">
        <v>153</v>
      </c>
      <c r="B191" s="749" t="s">
        <v>824</v>
      </c>
      <c r="C191" s="413" t="s">
        <v>165</v>
      </c>
      <c r="D191" s="413" t="s">
        <v>53</v>
      </c>
      <c r="E191" s="482"/>
      <c r="F191" s="482"/>
      <c r="G191" s="482">
        <v>0</v>
      </c>
      <c r="H191" s="414">
        <f>AVERAGEA(E191:G191)</f>
        <v>0</v>
      </c>
      <c r="I191" s="482">
        <v>0</v>
      </c>
      <c r="J191" s="490"/>
    </row>
    <row r="192" spans="1:10" ht="14.4" x14ac:dyDescent="0.25">
      <c r="A192" s="411" t="s">
        <v>151</v>
      </c>
      <c r="B192" s="749" t="s">
        <v>260</v>
      </c>
      <c r="C192" s="413" t="s">
        <v>165</v>
      </c>
      <c r="D192" s="413" t="s">
        <v>53</v>
      </c>
      <c r="E192" s="482"/>
      <c r="F192" s="482"/>
      <c r="G192" s="482">
        <v>0</v>
      </c>
      <c r="H192" s="414">
        <f>AVERAGEA(E192:G192)</f>
        <v>0</v>
      </c>
      <c r="I192" s="482">
        <v>0</v>
      </c>
      <c r="J192" s="490"/>
    </row>
    <row r="193" spans="1:10" ht="14.4" x14ac:dyDescent="0.25">
      <c r="A193" s="411" t="s">
        <v>149</v>
      </c>
      <c r="B193" s="412" t="s">
        <v>378</v>
      </c>
      <c r="C193" s="413" t="s">
        <v>173</v>
      </c>
      <c r="D193" s="413" t="s">
        <v>336</v>
      </c>
      <c r="E193" s="508"/>
      <c r="F193" s="508"/>
      <c r="G193" s="508"/>
      <c r="H193" s="197"/>
      <c r="I193" s="508"/>
      <c r="J193" s="490"/>
    </row>
    <row r="194" spans="1:10" ht="34.200000000000003" customHeight="1" x14ac:dyDescent="0.25">
      <c r="A194" s="411" t="s">
        <v>148</v>
      </c>
      <c r="B194" s="412" t="s">
        <v>2017</v>
      </c>
      <c r="C194" s="413" t="s">
        <v>173</v>
      </c>
      <c r="D194" s="413" t="s">
        <v>334</v>
      </c>
      <c r="E194" s="482"/>
      <c r="F194" s="482"/>
      <c r="G194" s="482">
        <v>0</v>
      </c>
      <c r="H194" s="414">
        <f>AVERAGEA(E194:G194)</f>
        <v>0</v>
      </c>
      <c r="I194" s="482">
        <v>0</v>
      </c>
      <c r="J194" s="492"/>
    </row>
    <row r="195" spans="1:10" ht="14.4" x14ac:dyDescent="0.25">
      <c r="A195" s="411" t="s">
        <v>161</v>
      </c>
      <c r="B195" s="412" t="s">
        <v>914</v>
      </c>
      <c r="C195" s="413" t="s">
        <v>165</v>
      </c>
      <c r="D195" s="413" t="s">
        <v>334</v>
      </c>
      <c r="E195" s="482"/>
      <c r="F195" s="482"/>
      <c r="G195" s="482">
        <v>0</v>
      </c>
      <c r="H195" s="414">
        <f>AVERAGEA(E195:G195)</f>
        <v>0</v>
      </c>
      <c r="I195" s="482">
        <v>0</v>
      </c>
      <c r="J195" s="490"/>
    </row>
    <row r="196" spans="1:10" ht="14.4" x14ac:dyDescent="0.25">
      <c r="A196" s="411" t="s">
        <v>159</v>
      </c>
      <c r="B196" s="412" t="s">
        <v>915</v>
      </c>
      <c r="C196" s="413" t="s">
        <v>165</v>
      </c>
      <c r="D196" s="413" t="s">
        <v>922</v>
      </c>
      <c r="E196" s="482"/>
      <c r="F196" s="482"/>
      <c r="G196" s="482">
        <v>0</v>
      </c>
      <c r="H196" s="414">
        <f t="shared" ref="H196:H202" si="6">AVERAGEA(E196:G196)</f>
        <v>0</v>
      </c>
      <c r="I196" s="482">
        <v>0</v>
      </c>
      <c r="J196" s="490"/>
    </row>
    <row r="197" spans="1:10" ht="14.4" x14ac:dyDescent="0.25">
      <c r="A197" s="413" t="s">
        <v>177</v>
      </c>
      <c r="B197" s="412" t="s">
        <v>916</v>
      </c>
      <c r="C197" s="413" t="s">
        <v>165</v>
      </c>
      <c r="D197" s="413" t="s">
        <v>922</v>
      </c>
      <c r="E197" s="482"/>
      <c r="F197" s="482"/>
      <c r="G197" s="482">
        <v>0</v>
      </c>
      <c r="H197" s="414">
        <f t="shared" si="6"/>
        <v>0</v>
      </c>
      <c r="I197" s="482">
        <v>0</v>
      </c>
      <c r="J197" s="490"/>
    </row>
    <row r="198" spans="1:10" ht="14.4" x14ac:dyDescent="0.25">
      <c r="A198" s="411" t="s">
        <v>167</v>
      </c>
      <c r="B198" s="412" t="s">
        <v>917</v>
      </c>
      <c r="C198" s="413" t="s">
        <v>165</v>
      </c>
      <c r="D198" s="413" t="s">
        <v>922</v>
      </c>
      <c r="E198" s="482"/>
      <c r="F198" s="482"/>
      <c r="G198" s="482">
        <v>0</v>
      </c>
      <c r="H198" s="414">
        <f t="shared" si="6"/>
        <v>0</v>
      </c>
      <c r="I198" s="482">
        <v>0</v>
      </c>
      <c r="J198" s="490"/>
    </row>
    <row r="199" spans="1:10" ht="14.4" x14ac:dyDescent="0.25">
      <c r="A199" s="411" t="s">
        <v>286</v>
      </c>
      <c r="B199" s="439" t="s">
        <v>1391</v>
      </c>
      <c r="C199" s="413" t="s">
        <v>173</v>
      </c>
      <c r="D199" s="413" t="s">
        <v>923</v>
      </c>
      <c r="E199" s="482"/>
      <c r="F199" s="482"/>
      <c r="G199" s="482">
        <v>0</v>
      </c>
      <c r="H199" s="414">
        <f t="shared" si="6"/>
        <v>0</v>
      </c>
      <c r="I199" s="482">
        <v>0</v>
      </c>
      <c r="J199" s="483"/>
    </row>
    <row r="200" spans="1:10" ht="14.4" x14ac:dyDescent="0.25">
      <c r="A200" s="411" t="s">
        <v>287</v>
      </c>
      <c r="B200" s="412" t="s">
        <v>231</v>
      </c>
      <c r="C200" s="413" t="s">
        <v>173</v>
      </c>
      <c r="D200" s="413" t="s">
        <v>379</v>
      </c>
      <c r="E200" s="482"/>
      <c r="F200" s="482"/>
      <c r="G200" s="482">
        <v>0</v>
      </c>
      <c r="H200" s="414">
        <f t="shared" si="6"/>
        <v>0</v>
      </c>
      <c r="I200" s="482">
        <v>0</v>
      </c>
      <c r="J200" s="490"/>
    </row>
    <row r="201" spans="1:10" ht="14.4" x14ac:dyDescent="0.25">
      <c r="A201" s="411" t="s">
        <v>288</v>
      </c>
      <c r="B201" s="412" t="s">
        <v>232</v>
      </c>
      <c r="C201" s="413" t="s">
        <v>173</v>
      </c>
      <c r="D201" s="413" t="s">
        <v>379</v>
      </c>
      <c r="E201" s="482"/>
      <c r="F201" s="482"/>
      <c r="G201" s="482">
        <v>0</v>
      </c>
      <c r="H201" s="414">
        <f t="shared" si="6"/>
        <v>0</v>
      </c>
      <c r="I201" s="482">
        <v>0</v>
      </c>
      <c r="J201" s="483"/>
    </row>
    <row r="202" spans="1:10" ht="27.6" x14ac:dyDescent="0.25">
      <c r="A202" s="413" t="s">
        <v>289</v>
      </c>
      <c r="B202" s="412" t="s">
        <v>376</v>
      </c>
      <c r="C202" s="413" t="s">
        <v>165</v>
      </c>
      <c r="D202" s="413" t="s">
        <v>2015</v>
      </c>
      <c r="E202" s="482"/>
      <c r="F202" s="482"/>
      <c r="G202" s="482">
        <v>0</v>
      </c>
      <c r="H202" s="414">
        <f t="shared" si="6"/>
        <v>0</v>
      </c>
      <c r="I202" s="482">
        <v>0</v>
      </c>
      <c r="J202" s="483"/>
    </row>
    <row r="203" spans="1:10" ht="27.6" x14ac:dyDescent="0.25">
      <c r="A203" s="413" t="s">
        <v>347</v>
      </c>
      <c r="B203" s="412" t="s">
        <v>370</v>
      </c>
      <c r="C203" s="413" t="s">
        <v>165</v>
      </c>
      <c r="D203" s="413" t="s">
        <v>154</v>
      </c>
      <c r="E203" s="194"/>
      <c r="F203" s="194"/>
      <c r="G203" s="194"/>
      <c r="H203" s="414">
        <f>IFERROR(AVERAGEIF(E203:G203,"&gt;0",E203:G203),0)</f>
        <v>0</v>
      </c>
      <c r="I203" s="194"/>
      <c r="J203" s="483"/>
    </row>
    <row r="204" spans="1:10" ht="14.4" x14ac:dyDescent="0.25">
      <c r="A204" s="413" t="s">
        <v>409</v>
      </c>
      <c r="B204" s="412" t="s">
        <v>371</v>
      </c>
      <c r="C204" s="413" t="s">
        <v>173</v>
      </c>
      <c r="D204" s="413" t="s">
        <v>154</v>
      </c>
      <c r="E204" s="194"/>
      <c r="F204" s="194"/>
      <c r="G204" s="194"/>
      <c r="H204" s="414">
        <f>IFERROR(AVERAGEIF(E204:G204,"&gt;0",E204:G204),0)</f>
        <v>0</v>
      </c>
      <c r="I204" s="194"/>
      <c r="J204" s="483"/>
    </row>
    <row r="205" spans="1:10" ht="55.2" x14ac:dyDescent="0.25">
      <c r="A205" s="413" t="s">
        <v>817</v>
      </c>
      <c r="B205" s="412" t="s">
        <v>372</v>
      </c>
      <c r="C205" s="413" t="s">
        <v>173</v>
      </c>
      <c r="D205" s="413" t="s">
        <v>373</v>
      </c>
      <c r="E205" s="194"/>
      <c r="F205" s="194"/>
      <c r="G205" s="194"/>
      <c r="H205" s="414">
        <f>IFERROR(AVERAGEIF(E205:G205,"&gt;0",E205:G205),0)</f>
        <v>0</v>
      </c>
      <c r="I205" s="194"/>
      <c r="J205" s="483"/>
    </row>
    <row r="206" spans="1:10" ht="55.2" x14ac:dyDescent="0.25">
      <c r="A206" s="413" t="s">
        <v>1502</v>
      </c>
      <c r="B206" s="412" t="s">
        <v>374</v>
      </c>
      <c r="C206" s="413" t="s">
        <v>173</v>
      </c>
      <c r="D206" s="413" t="s">
        <v>375</v>
      </c>
      <c r="E206" s="194"/>
      <c r="F206" s="194"/>
      <c r="G206" s="194"/>
      <c r="H206" s="414">
        <f>IFERROR(AVERAGEIF(E206:G206,"&gt;0",E206:G206),0)</f>
        <v>0</v>
      </c>
      <c r="I206" s="194"/>
      <c r="J206" s="483"/>
    </row>
    <row r="207" spans="1:10" s="410" customFormat="1" x14ac:dyDescent="0.25">
      <c r="A207" s="160" t="s">
        <v>1261</v>
      </c>
      <c r="B207" s="161" t="s">
        <v>1492</v>
      </c>
      <c r="C207" s="162"/>
      <c r="D207" s="163"/>
      <c r="E207" s="163"/>
      <c r="F207" s="163"/>
      <c r="G207" s="163"/>
      <c r="H207" s="400"/>
      <c r="I207" s="163"/>
      <c r="J207" s="164"/>
    </row>
    <row r="208" spans="1:10" ht="14.4" x14ac:dyDescent="0.25">
      <c r="A208" s="411" t="s">
        <v>153</v>
      </c>
      <c r="B208" s="749" t="s">
        <v>824</v>
      </c>
      <c r="C208" s="413" t="s">
        <v>165</v>
      </c>
      <c r="D208" s="413" t="s">
        <v>53</v>
      </c>
      <c r="E208" s="482"/>
      <c r="F208" s="482"/>
      <c r="G208" s="482">
        <v>0</v>
      </c>
      <c r="H208" s="414">
        <f>AVERAGEA(E208:G208)</f>
        <v>0</v>
      </c>
      <c r="I208" s="482">
        <v>0</v>
      </c>
      <c r="J208" s="490"/>
    </row>
    <row r="209" spans="1:10" ht="14.4" x14ac:dyDescent="0.25">
      <c r="A209" s="411" t="s">
        <v>151</v>
      </c>
      <c r="B209" s="749" t="s">
        <v>260</v>
      </c>
      <c r="C209" s="413" t="s">
        <v>165</v>
      </c>
      <c r="D209" s="413" t="s">
        <v>53</v>
      </c>
      <c r="E209" s="482"/>
      <c r="F209" s="482"/>
      <c r="G209" s="482">
        <v>0</v>
      </c>
      <c r="H209" s="414">
        <f>AVERAGEA(E209:G209)</f>
        <v>0</v>
      </c>
      <c r="I209" s="482">
        <v>0</v>
      </c>
      <c r="J209" s="490"/>
    </row>
    <row r="210" spans="1:10" ht="14.4" x14ac:dyDescent="0.25">
      <c r="A210" s="411" t="s">
        <v>149</v>
      </c>
      <c r="B210" s="412" t="s">
        <v>378</v>
      </c>
      <c r="C210" s="413" t="s">
        <v>173</v>
      </c>
      <c r="D210" s="413" t="s">
        <v>336</v>
      </c>
      <c r="E210" s="508"/>
      <c r="F210" s="508"/>
      <c r="G210" s="508"/>
      <c r="H210" s="197"/>
      <c r="I210" s="508"/>
      <c r="J210" s="490"/>
    </row>
    <row r="211" spans="1:10" ht="34.200000000000003" customHeight="1" x14ac:dyDescent="0.25">
      <c r="A211" s="411" t="s">
        <v>148</v>
      </c>
      <c r="B211" s="412" t="s">
        <v>2017</v>
      </c>
      <c r="C211" s="413" t="s">
        <v>173</v>
      </c>
      <c r="D211" s="413" t="s">
        <v>334</v>
      </c>
      <c r="E211" s="482"/>
      <c r="F211" s="482"/>
      <c r="G211" s="482">
        <v>0</v>
      </c>
      <c r="H211" s="414">
        <f>AVERAGEA(E211:G211)</f>
        <v>0</v>
      </c>
      <c r="I211" s="482">
        <v>0</v>
      </c>
      <c r="J211" s="492"/>
    </row>
    <row r="212" spans="1:10" ht="14.4" x14ac:dyDescent="0.25">
      <c r="A212" s="411" t="s">
        <v>161</v>
      </c>
      <c r="B212" s="412" t="s">
        <v>914</v>
      </c>
      <c r="C212" s="413" t="s">
        <v>165</v>
      </c>
      <c r="D212" s="413" t="s">
        <v>334</v>
      </c>
      <c r="E212" s="482"/>
      <c r="F212" s="482"/>
      <c r="G212" s="482">
        <v>0</v>
      </c>
      <c r="H212" s="414">
        <f>AVERAGEA(E212:G212)</f>
        <v>0</v>
      </c>
      <c r="I212" s="482">
        <v>0</v>
      </c>
      <c r="J212" s="490"/>
    </row>
    <row r="213" spans="1:10" ht="14.4" x14ac:dyDescent="0.25">
      <c r="A213" s="411" t="s">
        <v>159</v>
      </c>
      <c r="B213" s="412" t="s">
        <v>915</v>
      </c>
      <c r="C213" s="413" t="s">
        <v>165</v>
      </c>
      <c r="D213" s="413" t="s">
        <v>922</v>
      </c>
      <c r="E213" s="482"/>
      <c r="F213" s="482"/>
      <c r="G213" s="482">
        <v>0</v>
      </c>
      <c r="H213" s="414">
        <f t="shared" ref="H213:H219" si="7">AVERAGEA(E213:G213)</f>
        <v>0</v>
      </c>
      <c r="I213" s="482">
        <v>0</v>
      </c>
      <c r="J213" s="490"/>
    </row>
    <row r="214" spans="1:10" ht="14.4" x14ac:dyDescent="0.25">
      <c r="A214" s="413" t="s">
        <v>177</v>
      </c>
      <c r="B214" s="412" t="s">
        <v>916</v>
      </c>
      <c r="C214" s="413" t="s">
        <v>165</v>
      </c>
      <c r="D214" s="413" t="s">
        <v>922</v>
      </c>
      <c r="E214" s="482"/>
      <c r="F214" s="482"/>
      <c r="G214" s="482">
        <v>0</v>
      </c>
      <c r="H214" s="414">
        <f t="shared" si="7"/>
        <v>0</v>
      </c>
      <c r="I214" s="482">
        <v>0</v>
      </c>
      <c r="J214" s="490"/>
    </row>
    <row r="215" spans="1:10" ht="14.4" x14ac:dyDescent="0.25">
      <c r="A215" s="411" t="s">
        <v>167</v>
      </c>
      <c r="B215" s="412" t="s">
        <v>917</v>
      </c>
      <c r="C215" s="413" t="s">
        <v>165</v>
      </c>
      <c r="D215" s="413" t="s">
        <v>922</v>
      </c>
      <c r="E215" s="482"/>
      <c r="F215" s="482"/>
      <c r="G215" s="482">
        <v>0</v>
      </c>
      <c r="H215" s="414">
        <f t="shared" si="7"/>
        <v>0</v>
      </c>
      <c r="I215" s="482">
        <v>0</v>
      </c>
      <c r="J215" s="490"/>
    </row>
    <row r="216" spans="1:10" ht="14.4" x14ac:dyDescent="0.25">
      <c r="A216" s="411" t="s">
        <v>286</v>
      </c>
      <c r="B216" s="439" t="s">
        <v>1391</v>
      </c>
      <c r="C216" s="413" t="s">
        <v>173</v>
      </c>
      <c r="D216" s="413" t="s">
        <v>923</v>
      </c>
      <c r="E216" s="482"/>
      <c r="F216" s="482"/>
      <c r="G216" s="482">
        <v>0</v>
      </c>
      <c r="H216" s="414">
        <f t="shared" si="7"/>
        <v>0</v>
      </c>
      <c r="I216" s="482">
        <v>0</v>
      </c>
      <c r="J216" s="483"/>
    </row>
    <row r="217" spans="1:10" ht="14.4" x14ac:dyDescent="0.25">
      <c r="A217" s="411" t="s">
        <v>287</v>
      </c>
      <c r="B217" s="412" t="s">
        <v>231</v>
      </c>
      <c r="C217" s="413" t="s">
        <v>173</v>
      </c>
      <c r="D217" s="413" t="s">
        <v>379</v>
      </c>
      <c r="E217" s="482"/>
      <c r="F217" s="482"/>
      <c r="G217" s="482">
        <v>0</v>
      </c>
      <c r="H217" s="414">
        <f t="shared" si="7"/>
        <v>0</v>
      </c>
      <c r="I217" s="482">
        <v>0</v>
      </c>
      <c r="J217" s="490"/>
    </row>
    <row r="218" spans="1:10" ht="14.4" x14ac:dyDescent="0.25">
      <c r="A218" s="411" t="s">
        <v>288</v>
      </c>
      <c r="B218" s="412" t="s">
        <v>232</v>
      </c>
      <c r="C218" s="413" t="s">
        <v>173</v>
      </c>
      <c r="D218" s="413" t="s">
        <v>379</v>
      </c>
      <c r="E218" s="482"/>
      <c r="F218" s="482"/>
      <c r="G218" s="482">
        <v>0</v>
      </c>
      <c r="H218" s="414">
        <f t="shared" si="7"/>
        <v>0</v>
      </c>
      <c r="I218" s="482">
        <v>0</v>
      </c>
      <c r="J218" s="483"/>
    </row>
    <row r="219" spans="1:10" ht="27.6" x14ac:dyDescent="0.25">
      <c r="A219" s="413" t="s">
        <v>289</v>
      </c>
      <c r="B219" s="412" t="s">
        <v>376</v>
      </c>
      <c r="C219" s="413" t="s">
        <v>165</v>
      </c>
      <c r="D219" s="413" t="s">
        <v>2015</v>
      </c>
      <c r="E219" s="482"/>
      <c r="F219" s="482"/>
      <c r="G219" s="482">
        <v>0</v>
      </c>
      <c r="H219" s="414">
        <f t="shared" si="7"/>
        <v>0</v>
      </c>
      <c r="I219" s="482">
        <v>0</v>
      </c>
      <c r="J219" s="483"/>
    </row>
    <row r="220" spans="1:10" ht="27.6" x14ac:dyDescent="0.25">
      <c r="A220" s="413" t="s">
        <v>347</v>
      </c>
      <c r="B220" s="412" t="s">
        <v>370</v>
      </c>
      <c r="C220" s="413" t="s">
        <v>165</v>
      </c>
      <c r="D220" s="413" t="s">
        <v>154</v>
      </c>
      <c r="E220" s="194"/>
      <c r="F220" s="194"/>
      <c r="G220" s="194"/>
      <c r="H220" s="414">
        <f>IFERROR(AVERAGEIF(E220:G220,"&gt;0",E220:G220),0)</f>
        <v>0</v>
      </c>
      <c r="I220" s="194"/>
      <c r="J220" s="483"/>
    </row>
    <row r="221" spans="1:10" ht="14.4" x14ac:dyDescent="0.25">
      <c r="A221" s="413" t="s">
        <v>409</v>
      </c>
      <c r="B221" s="412" t="s">
        <v>371</v>
      </c>
      <c r="C221" s="413" t="s">
        <v>173</v>
      </c>
      <c r="D221" s="413" t="s">
        <v>154</v>
      </c>
      <c r="E221" s="194"/>
      <c r="F221" s="194"/>
      <c r="G221" s="194"/>
      <c r="H221" s="414">
        <f>IFERROR(AVERAGEIF(E221:G221,"&gt;0",E221:G221),0)</f>
        <v>0</v>
      </c>
      <c r="I221" s="194"/>
      <c r="J221" s="483"/>
    </row>
    <row r="222" spans="1:10" ht="55.2" x14ac:dyDescent="0.25">
      <c r="A222" s="413" t="s">
        <v>817</v>
      </c>
      <c r="B222" s="412" t="s">
        <v>372</v>
      </c>
      <c r="C222" s="413" t="s">
        <v>173</v>
      </c>
      <c r="D222" s="413" t="s">
        <v>373</v>
      </c>
      <c r="E222" s="194"/>
      <c r="F222" s="194"/>
      <c r="G222" s="194"/>
      <c r="H222" s="414">
        <f>IFERROR(AVERAGEIF(E222:G222,"&gt;0",E222:G222),0)</f>
        <v>0</v>
      </c>
      <c r="I222" s="194"/>
      <c r="J222" s="483"/>
    </row>
    <row r="223" spans="1:10" ht="55.2" x14ac:dyDescent="0.25">
      <c r="A223" s="413" t="s">
        <v>1502</v>
      </c>
      <c r="B223" s="412" t="s">
        <v>374</v>
      </c>
      <c r="C223" s="413" t="s">
        <v>173</v>
      </c>
      <c r="D223" s="413" t="s">
        <v>375</v>
      </c>
      <c r="E223" s="194"/>
      <c r="F223" s="194"/>
      <c r="G223" s="194"/>
      <c r="H223" s="414">
        <f>IFERROR(AVERAGEIF(E223:G223,"&gt;0",E223:G223),0)</f>
        <v>0</v>
      </c>
      <c r="I223" s="194"/>
      <c r="J223" s="483"/>
    </row>
    <row r="224" spans="1:10" s="410" customFormat="1" x14ac:dyDescent="0.25">
      <c r="A224" s="160" t="s">
        <v>1262</v>
      </c>
      <c r="B224" s="161" t="s">
        <v>1493</v>
      </c>
      <c r="C224" s="162"/>
      <c r="D224" s="163"/>
      <c r="E224" s="163"/>
      <c r="F224" s="163"/>
      <c r="G224" s="163"/>
      <c r="H224" s="400"/>
      <c r="I224" s="163"/>
      <c r="J224" s="164"/>
    </row>
    <row r="225" spans="1:10" ht="14.4" x14ac:dyDescent="0.25">
      <c r="A225" s="411" t="s">
        <v>153</v>
      </c>
      <c r="B225" s="749" t="s">
        <v>824</v>
      </c>
      <c r="C225" s="413" t="s">
        <v>165</v>
      </c>
      <c r="D225" s="413" t="s">
        <v>53</v>
      </c>
      <c r="E225" s="482"/>
      <c r="F225" s="482"/>
      <c r="G225" s="482">
        <v>0</v>
      </c>
      <c r="H225" s="414">
        <f>AVERAGEA(E225:G225)</f>
        <v>0</v>
      </c>
      <c r="I225" s="482">
        <v>0</v>
      </c>
      <c r="J225" s="490"/>
    </row>
    <row r="226" spans="1:10" ht="14.4" x14ac:dyDescent="0.25">
      <c r="A226" s="411" t="s">
        <v>151</v>
      </c>
      <c r="B226" s="749" t="s">
        <v>260</v>
      </c>
      <c r="C226" s="413" t="s">
        <v>165</v>
      </c>
      <c r="D226" s="413" t="s">
        <v>53</v>
      </c>
      <c r="E226" s="482"/>
      <c r="F226" s="482"/>
      <c r="G226" s="482">
        <v>0</v>
      </c>
      <c r="H226" s="414">
        <f>AVERAGEA(E226:G226)</f>
        <v>0</v>
      </c>
      <c r="I226" s="482">
        <v>0</v>
      </c>
      <c r="J226" s="490"/>
    </row>
    <row r="227" spans="1:10" ht="14.4" x14ac:dyDescent="0.25">
      <c r="A227" s="411" t="s">
        <v>149</v>
      </c>
      <c r="B227" s="412" t="s">
        <v>378</v>
      </c>
      <c r="C227" s="413" t="s">
        <v>173</v>
      </c>
      <c r="D227" s="413" t="s">
        <v>336</v>
      </c>
      <c r="E227" s="508"/>
      <c r="F227" s="508"/>
      <c r="G227" s="508"/>
      <c r="H227" s="197"/>
      <c r="I227" s="508"/>
      <c r="J227" s="490"/>
    </row>
    <row r="228" spans="1:10" ht="34.200000000000003" customHeight="1" x14ac:dyDescent="0.25">
      <c r="A228" s="411" t="s">
        <v>148</v>
      </c>
      <c r="B228" s="412" t="s">
        <v>2017</v>
      </c>
      <c r="C228" s="413" t="s">
        <v>173</v>
      </c>
      <c r="D228" s="413" t="s">
        <v>334</v>
      </c>
      <c r="E228" s="482"/>
      <c r="F228" s="482"/>
      <c r="G228" s="482">
        <v>0</v>
      </c>
      <c r="H228" s="414">
        <f>AVERAGEA(E228:G228)</f>
        <v>0</v>
      </c>
      <c r="I228" s="482">
        <v>0</v>
      </c>
      <c r="J228" s="492"/>
    </row>
    <row r="229" spans="1:10" ht="14.4" x14ac:dyDescent="0.25">
      <c r="A229" s="411" t="s">
        <v>161</v>
      </c>
      <c r="B229" s="412" t="s">
        <v>914</v>
      </c>
      <c r="C229" s="413" t="s">
        <v>165</v>
      </c>
      <c r="D229" s="413" t="s">
        <v>334</v>
      </c>
      <c r="E229" s="482"/>
      <c r="F229" s="482"/>
      <c r="G229" s="482">
        <v>0</v>
      </c>
      <c r="H229" s="414">
        <f>AVERAGEA(E229:G229)</f>
        <v>0</v>
      </c>
      <c r="I229" s="482">
        <v>0</v>
      </c>
      <c r="J229" s="490"/>
    </row>
    <row r="230" spans="1:10" ht="14.4" x14ac:dyDescent="0.25">
      <c r="A230" s="411" t="s">
        <v>159</v>
      </c>
      <c r="B230" s="412" t="s">
        <v>915</v>
      </c>
      <c r="C230" s="413" t="s">
        <v>165</v>
      </c>
      <c r="D230" s="413" t="s">
        <v>922</v>
      </c>
      <c r="E230" s="482"/>
      <c r="F230" s="482"/>
      <c r="G230" s="482">
        <v>0</v>
      </c>
      <c r="H230" s="414">
        <f t="shared" ref="H230:H236" si="8">AVERAGEA(E230:G230)</f>
        <v>0</v>
      </c>
      <c r="I230" s="482">
        <v>0</v>
      </c>
      <c r="J230" s="490"/>
    </row>
    <row r="231" spans="1:10" ht="14.4" x14ac:dyDescent="0.25">
      <c r="A231" s="413" t="s">
        <v>177</v>
      </c>
      <c r="B231" s="412" t="s">
        <v>916</v>
      </c>
      <c r="C231" s="413" t="s">
        <v>165</v>
      </c>
      <c r="D231" s="413" t="s">
        <v>922</v>
      </c>
      <c r="E231" s="482"/>
      <c r="F231" s="482"/>
      <c r="G231" s="482">
        <v>0</v>
      </c>
      <c r="H231" s="414">
        <f t="shared" si="8"/>
        <v>0</v>
      </c>
      <c r="I231" s="482">
        <v>0</v>
      </c>
      <c r="J231" s="490"/>
    </row>
    <row r="232" spans="1:10" ht="14.4" x14ac:dyDescent="0.25">
      <c r="A232" s="411" t="s">
        <v>167</v>
      </c>
      <c r="B232" s="412" t="s">
        <v>917</v>
      </c>
      <c r="C232" s="413" t="s">
        <v>165</v>
      </c>
      <c r="D232" s="413" t="s">
        <v>922</v>
      </c>
      <c r="E232" s="482"/>
      <c r="F232" s="482"/>
      <c r="G232" s="482">
        <v>0</v>
      </c>
      <c r="H232" s="414">
        <f t="shared" si="8"/>
        <v>0</v>
      </c>
      <c r="I232" s="482">
        <v>0</v>
      </c>
      <c r="J232" s="490"/>
    </row>
    <row r="233" spans="1:10" ht="14.4" x14ac:dyDescent="0.25">
      <c r="A233" s="411" t="s">
        <v>286</v>
      </c>
      <c r="B233" s="439" t="s">
        <v>1391</v>
      </c>
      <c r="C233" s="413" t="s">
        <v>173</v>
      </c>
      <c r="D233" s="413" t="s">
        <v>923</v>
      </c>
      <c r="E233" s="482"/>
      <c r="F233" s="482"/>
      <c r="G233" s="482">
        <v>0</v>
      </c>
      <c r="H233" s="414">
        <f t="shared" si="8"/>
        <v>0</v>
      </c>
      <c r="I233" s="482">
        <v>0</v>
      </c>
      <c r="J233" s="483"/>
    </row>
    <row r="234" spans="1:10" ht="14.4" x14ac:dyDescent="0.25">
      <c r="A234" s="411" t="s">
        <v>287</v>
      </c>
      <c r="B234" s="412" t="s">
        <v>231</v>
      </c>
      <c r="C234" s="413" t="s">
        <v>173</v>
      </c>
      <c r="D234" s="413" t="s">
        <v>379</v>
      </c>
      <c r="E234" s="482"/>
      <c r="F234" s="482"/>
      <c r="G234" s="482">
        <v>0</v>
      </c>
      <c r="H234" s="414">
        <f t="shared" si="8"/>
        <v>0</v>
      </c>
      <c r="I234" s="482">
        <v>0</v>
      </c>
      <c r="J234" s="490"/>
    </row>
    <row r="235" spans="1:10" ht="14.4" x14ac:dyDescent="0.25">
      <c r="A235" s="411" t="s">
        <v>288</v>
      </c>
      <c r="B235" s="412" t="s">
        <v>232</v>
      </c>
      <c r="C235" s="413" t="s">
        <v>173</v>
      </c>
      <c r="D235" s="413" t="s">
        <v>379</v>
      </c>
      <c r="E235" s="482"/>
      <c r="F235" s="482"/>
      <c r="G235" s="482">
        <v>0</v>
      </c>
      <c r="H235" s="414">
        <f t="shared" si="8"/>
        <v>0</v>
      </c>
      <c r="I235" s="482">
        <v>0</v>
      </c>
      <c r="J235" s="483"/>
    </row>
    <row r="236" spans="1:10" ht="27.6" x14ac:dyDescent="0.25">
      <c r="A236" s="413" t="s">
        <v>289</v>
      </c>
      <c r="B236" s="412" t="s">
        <v>376</v>
      </c>
      <c r="C236" s="413" t="s">
        <v>165</v>
      </c>
      <c r="D236" s="413" t="s">
        <v>2015</v>
      </c>
      <c r="E236" s="482"/>
      <c r="F236" s="482"/>
      <c r="G236" s="482">
        <v>0</v>
      </c>
      <c r="H236" s="414">
        <f t="shared" si="8"/>
        <v>0</v>
      </c>
      <c r="I236" s="482">
        <v>0</v>
      </c>
      <c r="J236" s="483"/>
    </row>
    <row r="237" spans="1:10" ht="27.6" x14ac:dyDescent="0.25">
      <c r="A237" s="413" t="s">
        <v>347</v>
      </c>
      <c r="B237" s="412" t="s">
        <v>370</v>
      </c>
      <c r="C237" s="413" t="s">
        <v>165</v>
      </c>
      <c r="D237" s="413" t="s">
        <v>154</v>
      </c>
      <c r="E237" s="194"/>
      <c r="F237" s="194"/>
      <c r="G237" s="194"/>
      <c r="H237" s="414">
        <f>IFERROR(AVERAGEIF(E237:G237,"&gt;0",E237:G237),0)</f>
        <v>0</v>
      </c>
      <c r="I237" s="194"/>
      <c r="J237" s="483"/>
    </row>
    <row r="238" spans="1:10" ht="14.4" x14ac:dyDescent="0.25">
      <c r="A238" s="413" t="s">
        <v>409</v>
      </c>
      <c r="B238" s="412" t="s">
        <v>371</v>
      </c>
      <c r="C238" s="413" t="s">
        <v>173</v>
      </c>
      <c r="D238" s="413" t="s">
        <v>154</v>
      </c>
      <c r="E238" s="194"/>
      <c r="F238" s="194"/>
      <c r="G238" s="194"/>
      <c r="H238" s="414">
        <f>IFERROR(AVERAGEIF(E238:G238,"&gt;0",E238:G238),0)</f>
        <v>0</v>
      </c>
      <c r="I238" s="194"/>
      <c r="J238" s="483"/>
    </row>
    <row r="239" spans="1:10" ht="55.2" x14ac:dyDescent="0.25">
      <c r="A239" s="413" t="s">
        <v>817</v>
      </c>
      <c r="B239" s="412" t="s">
        <v>372</v>
      </c>
      <c r="C239" s="413" t="s">
        <v>173</v>
      </c>
      <c r="D239" s="413" t="s">
        <v>373</v>
      </c>
      <c r="E239" s="194"/>
      <c r="F239" s="194"/>
      <c r="G239" s="194"/>
      <c r="H239" s="414">
        <f>IFERROR(AVERAGEIF(E239:G239,"&gt;0",E239:G239),0)</f>
        <v>0</v>
      </c>
      <c r="I239" s="194"/>
      <c r="J239" s="483"/>
    </row>
    <row r="240" spans="1:10" ht="55.2" x14ac:dyDescent="0.25">
      <c r="A240" s="413" t="s">
        <v>1502</v>
      </c>
      <c r="B240" s="412" t="s">
        <v>374</v>
      </c>
      <c r="C240" s="413" t="s">
        <v>173</v>
      </c>
      <c r="D240" s="413" t="s">
        <v>375</v>
      </c>
      <c r="E240" s="194"/>
      <c r="F240" s="194"/>
      <c r="G240" s="194"/>
      <c r="H240" s="414">
        <f>IFERROR(AVERAGEIF(E240:G240,"&gt;0",E240:G240),0)</f>
        <v>0</v>
      </c>
      <c r="I240" s="194"/>
      <c r="J240" s="483"/>
    </row>
    <row r="241" spans="1:10" s="410" customFormat="1" x14ac:dyDescent="0.25">
      <c r="A241" s="160" t="s">
        <v>1263</v>
      </c>
      <c r="B241" s="161" t="s">
        <v>1494</v>
      </c>
      <c r="C241" s="162"/>
      <c r="D241" s="163"/>
      <c r="E241" s="163"/>
      <c r="F241" s="163"/>
      <c r="G241" s="163"/>
      <c r="H241" s="400"/>
      <c r="I241" s="163"/>
      <c r="J241" s="164"/>
    </row>
    <row r="242" spans="1:10" ht="14.4" x14ac:dyDescent="0.25">
      <c r="A242" s="411" t="s">
        <v>153</v>
      </c>
      <c r="B242" s="749" t="s">
        <v>824</v>
      </c>
      <c r="C242" s="413" t="s">
        <v>165</v>
      </c>
      <c r="D242" s="413" t="s">
        <v>53</v>
      </c>
      <c r="E242" s="482"/>
      <c r="F242" s="482"/>
      <c r="G242" s="482">
        <v>0</v>
      </c>
      <c r="H242" s="414">
        <f>AVERAGEA(E242:G242)</f>
        <v>0</v>
      </c>
      <c r="I242" s="482">
        <v>0</v>
      </c>
      <c r="J242" s="490"/>
    </row>
    <row r="243" spans="1:10" ht="14.4" x14ac:dyDescent="0.25">
      <c r="A243" s="411" t="s">
        <v>151</v>
      </c>
      <c r="B243" s="749" t="s">
        <v>260</v>
      </c>
      <c r="C243" s="413" t="s">
        <v>165</v>
      </c>
      <c r="D243" s="413" t="s">
        <v>53</v>
      </c>
      <c r="E243" s="482"/>
      <c r="F243" s="482"/>
      <c r="G243" s="482">
        <v>0</v>
      </c>
      <c r="H243" s="414">
        <f>AVERAGEA(E243:G243)</f>
        <v>0</v>
      </c>
      <c r="I243" s="482">
        <v>0</v>
      </c>
      <c r="J243" s="490"/>
    </row>
    <row r="244" spans="1:10" ht="14.4" x14ac:dyDescent="0.25">
      <c r="A244" s="411" t="s">
        <v>149</v>
      </c>
      <c r="B244" s="412" t="s">
        <v>378</v>
      </c>
      <c r="C244" s="413" t="s">
        <v>173</v>
      </c>
      <c r="D244" s="413" t="s">
        <v>336</v>
      </c>
      <c r="E244" s="508"/>
      <c r="F244" s="508"/>
      <c r="G244" s="508"/>
      <c r="H244" s="197"/>
      <c r="I244" s="508"/>
      <c r="J244" s="490"/>
    </row>
    <row r="245" spans="1:10" ht="34.200000000000003" customHeight="1" x14ac:dyDescent="0.25">
      <c r="A245" s="411" t="s">
        <v>148</v>
      </c>
      <c r="B245" s="412" t="s">
        <v>2017</v>
      </c>
      <c r="C245" s="413" t="s">
        <v>173</v>
      </c>
      <c r="D245" s="413" t="s">
        <v>334</v>
      </c>
      <c r="E245" s="482"/>
      <c r="F245" s="482"/>
      <c r="G245" s="482">
        <v>0</v>
      </c>
      <c r="H245" s="414">
        <f>AVERAGEA(E245:G245)</f>
        <v>0</v>
      </c>
      <c r="I245" s="482">
        <v>0</v>
      </c>
      <c r="J245" s="492"/>
    </row>
    <row r="246" spans="1:10" ht="14.4" x14ac:dyDescent="0.25">
      <c r="A246" s="411" t="s">
        <v>161</v>
      </c>
      <c r="B246" s="412" t="s">
        <v>914</v>
      </c>
      <c r="C246" s="413" t="s">
        <v>165</v>
      </c>
      <c r="D246" s="413" t="s">
        <v>334</v>
      </c>
      <c r="E246" s="482"/>
      <c r="F246" s="482"/>
      <c r="G246" s="482">
        <v>0</v>
      </c>
      <c r="H246" s="414">
        <f>AVERAGEA(E246:G246)</f>
        <v>0</v>
      </c>
      <c r="I246" s="482">
        <v>0</v>
      </c>
      <c r="J246" s="490"/>
    </row>
    <row r="247" spans="1:10" ht="14.4" x14ac:dyDescent="0.25">
      <c r="A247" s="411" t="s">
        <v>159</v>
      </c>
      <c r="B247" s="412" t="s">
        <v>915</v>
      </c>
      <c r="C247" s="413" t="s">
        <v>165</v>
      </c>
      <c r="D247" s="413" t="s">
        <v>922</v>
      </c>
      <c r="E247" s="482"/>
      <c r="F247" s="482"/>
      <c r="G247" s="482">
        <v>0</v>
      </c>
      <c r="H247" s="414">
        <f t="shared" ref="H247:H253" si="9">AVERAGEA(E247:G247)</f>
        <v>0</v>
      </c>
      <c r="I247" s="482">
        <v>0</v>
      </c>
      <c r="J247" s="490"/>
    </row>
    <row r="248" spans="1:10" ht="14.4" x14ac:dyDescent="0.25">
      <c r="A248" s="413" t="s">
        <v>177</v>
      </c>
      <c r="B248" s="412" t="s">
        <v>916</v>
      </c>
      <c r="C248" s="413" t="s">
        <v>165</v>
      </c>
      <c r="D248" s="413" t="s">
        <v>922</v>
      </c>
      <c r="E248" s="482"/>
      <c r="F248" s="482"/>
      <c r="G248" s="482">
        <v>0</v>
      </c>
      <c r="H248" s="414">
        <f t="shared" si="9"/>
        <v>0</v>
      </c>
      <c r="I248" s="482">
        <v>0</v>
      </c>
      <c r="J248" s="490"/>
    </row>
    <row r="249" spans="1:10" ht="14.4" x14ac:dyDescent="0.25">
      <c r="A249" s="411" t="s">
        <v>167</v>
      </c>
      <c r="B249" s="412" t="s">
        <v>917</v>
      </c>
      <c r="C249" s="413" t="s">
        <v>165</v>
      </c>
      <c r="D249" s="413" t="s">
        <v>922</v>
      </c>
      <c r="E249" s="482"/>
      <c r="F249" s="482"/>
      <c r="G249" s="482">
        <v>0</v>
      </c>
      <c r="H249" s="414">
        <f t="shared" si="9"/>
        <v>0</v>
      </c>
      <c r="I249" s="482">
        <v>0</v>
      </c>
      <c r="J249" s="490"/>
    </row>
    <row r="250" spans="1:10" ht="14.4" x14ac:dyDescent="0.25">
      <c r="A250" s="411" t="s">
        <v>286</v>
      </c>
      <c r="B250" s="439" t="s">
        <v>1391</v>
      </c>
      <c r="C250" s="413" t="s">
        <v>173</v>
      </c>
      <c r="D250" s="413" t="s">
        <v>923</v>
      </c>
      <c r="E250" s="482"/>
      <c r="F250" s="482"/>
      <c r="G250" s="482">
        <v>0</v>
      </c>
      <c r="H250" s="414">
        <f t="shared" si="9"/>
        <v>0</v>
      </c>
      <c r="I250" s="482">
        <v>0</v>
      </c>
      <c r="J250" s="483"/>
    </row>
    <row r="251" spans="1:10" ht="14.4" x14ac:dyDescent="0.25">
      <c r="A251" s="411" t="s">
        <v>287</v>
      </c>
      <c r="B251" s="412" t="s">
        <v>231</v>
      </c>
      <c r="C251" s="413" t="s">
        <v>173</v>
      </c>
      <c r="D251" s="413" t="s">
        <v>379</v>
      </c>
      <c r="E251" s="482"/>
      <c r="F251" s="482"/>
      <c r="G251" s="482">
        <v>0</v>
      </c>
      <c r="H251" s="414">
        <f t="shared" si="9"/>
        <v>0</v>
      </c>
      <c r="I251" s="482">
        <v>0</v>
      </c>
      <c r="J251" s="490"/>
    </row>
    <row r="252" spans="1:10" ht="14.4" x14ac:dyDescent="0.25">
      <c r="A252" s="411" t="s">
        <v>288</v>
      </c>
      <c r="B252" s="412" t="s">
        <v>232</v>
      </c>
      <c r="C252" s="413" t="s">
        <v>173</v>
      </c>
      <c r="D252" s="413" t="s">
        <v>379</v>
      </c>
      <c r="E252" s="482"/>
      <c r="F252" s="482"/>
      <c r="G252" s="482">
        <v>0</v>
      </c>
      <c r="H252" s="414">
        <f t="shared" si="9"/>
        <v>0</v>
      </c>
      <c r="I252" s="482">
        <v>0</v>
      </c>
      <c r="J252" s="483"/>
    </row>
    <row r="253" spans="1:10" ht="27.6" x14ac:dyDescent="0.25">
      <c r="A253" s="413" t="s">
        <v>289</v>
      </c>
      <c r="B253" s="412" t="s">
        <v>376</v>
      </c>
      <c r="C253" s="413" t="s">
        <v>165</v>
      </c>
      <c r="D253" s="413" t="s">
        <v>2015</v>
      </c>
      <c r="E253" s="482"/>
      <c r="F253" s="482"/>
      <c r="G253" s="482">
        <v>0</v>
      </c>
      <c r="H253" s="414">
        <f t="shared" si="9"/>
        <v>0</v>
      </c>
      <c r="I253" s="482">
        <v>0</v>
      </c>
      <c r="J253" s="483"/>
    </row>
    <row r="254" spans="1:10" ht="27.6" x14ac:dyDescent="0.25">
      <c r="A254" s="413" t="s">
        <v>347</v>
      </c>
      <c r="B254" s="412" t="s">
        <v>370</v>
      </c>
      <c r="C254" s="413" t="s">
        <v>165</v>
      </c>
      <c r="D254" s="413" t="s">
        <v>154</v>
      </c>
      <c r="E254" s="194"/>
      <c r="F254" s="194"/>
      <c r="G254" s="194"/>
      <c r="H254" s="414">
        <f>IFERROR(AVERAGEIF(E254:G254,"&gt;0",E254:G254),0)</f>
        <v>0</v>
      </c>
      <c r="I254" s="194"/>
      <c r="J254" s="483"/>
    </row>
    <row r="255" spans="1:10" ht="14.4" x14ac:dyDescent="0.25">
      <c r="A255" s="413" t="s">
        <v>409</v>
      </c>
      <c r="B255" s="412" t="s">
        <v>371</v>
      </c>
      <c r="C255" s="413" t="s">
        <v>173</v>
      </c>
      <c r="D255" s="413" t="s">
        <v>154</v>
      </c>
      <c r="E255" s="194"/>
      <c r="F255" s="194"/>
      <c r="G255" s="194"/>
      <c r="H255" s="414">
        <f>IFERROR(AVERAGEIF(E255:G255,"&gt;0",E255:G255),0)</f>
        <v>0</v>
      </c>
      <c r="I255" s="194"/>
      <c r="J255" s="483"/>
    </row>
    <row r="256" spans="1:10" ht="55.2" x14ac:dyDescent="0.25">
      <c r="A256" s="413" t="s">
        <v>817</v>
      </c>
      <c r="B256" s="412" t="s">
        <v>372</v>
      </c>
      <c r="C256" s="413" t="s">
        <v>173</v>
      </c>
      <c r="D256" s="413" t="s">
        <v>373</v>
      </c>
      <c r="E256" s="194"/>
      <c r="F256" s="194"/>
      <c r="G256" s="194"/>
      <c r="H256" s="414">
        <f>IFERROR(AVERAGEIF(E256:G256,"&gt;0",E256:G256),0)</f>
        <v>0</v>
      </c>
      <c r="I256" s="194"/>
      <c r="J256" s="483"/>
    </row>
    <row r="257" spans="1:10" ht="55.2" x14ac:dyDescent="0.25">
      <c r="A257" s="413" t="s">
        <v>1502</v>
      </c>
      <c r="B257" s="412" t="s">
        <v>374</v>
      </c>
      <c r="C257" s="413" t="s">
        <v>173</v>
      </c>
      <c r="D257" s="413" t="s">
        <v>375</v>
      </c>
      <c r="E257" s="194"/>
      <c r="F257" s="194"/>
      <c r="G257" s="194"/>
      <c r="H257" s="414">
        <f>IFERROR(AVERAGEIF(E257:G257,"&gt;0",E257:G257),0)</f>
        <v>0</v>
      </c>
      <c r="I257" s="194"/>
      <c r="J257" s="483"/>
    </row>
    <row r="258" spans="1:10" s="410" customFormat="1" x14ac:dyDescent="0.25">
      <c r="A258" s="160" t="s">
        <v>1264</v>
      </c>
      <c r="B258" s="161" t="s">
        <v>1495</v>
      </c>
      <c r="C258" s="162"/>
      <c r="D258" s="163"/>
      <c r="E258" s="163"/>
      <c r="F258" s="163"/>
      <c r="G258" s="163"/>
      <c r="H258" s="400"/>
      <c r="I258" s="163"/>
      <c r="J258" s="164"/>
    </row>
    <row r="259" spans="1:10" ht="14.4" x14ac:dyDescent="0.25">
      <c r="A259" s="411" t="s">
        <v>153</v>
      </c>
      <c r="B259" s="749" t="s">
        <v>824</v>
      </c>
      <c r="C259" s="413" t="s">
        <v>165</v>
      </c>
      <c r="D259" s="413" t="s">
        <v>53</v>
      </c>
      <c r="E259" s="482"/>
      <c r="F259" s="482"/>
      <c r="G259" s="482">
        <v>0</v>
      </c>
      <c r="H259" s="414">
        <f>AVERAGEA(E259:G259)</f>
        <v>0</v>
      </c>
      <c r="I259" s="482">
        <v>0</v>
      </c>
      <c r="J259" s="490"/>
    </row>
    <row r="260" spans="1:10" ht="14.4" x14ac:dyDescent="0.25">
      <c r="A260" s="411" t="s">
        <v>151</v>
      </c>
      <c r="B260" s="749" t="s">
        <v>260</v>
      </c>
      <c r="C260" s="413" t="s">
        <v>165</v>
      </c>
      <c r="D260" s="413" t="s">
        <v>53</v>
      </c>
      <c r="E260" s="482"/>
      <c r="F260" s="482"/>
      <c r="G260" s="482">
        <v>0</v>
      </c>
      <c r="H260" s="414">
        <f>AVERAGEA(E260:G260)</f>
        <v>0</v>
      </c>
      <c r="I260" s="482">
        <v>0</v>
      </c>
      <c r="J260" s="490"/>
    </row>
    <row r="261" spans="1:10" ht="14.4" x14ac:dyDescent="0.25">
      <c r="A261" s="411" t="s">
        <v>149</v>
      </c>
      <c r="B261" s="412" t="s">
        <v>378</v>
      </c>
      <c r="C261" s="413" t="s">
        <v>173</v>
      </c>
      <c r="D261" s="413" t="s">
        <v>336</v>
      </c>
      <c r="E261" s="508"/>
      <c r="F261" s="508"/>
      <c r="G261" s="508"/>
      <c r="H261" s="197"/>
      <c r="I261" s="508"/>
      <c r="J261" s="490"/>
    </row>
    <row r="262" spans="1:10" ht="34.200000000000003" customHeight="1" x14ac:dyDescent="0.25">
      <c r="A262" s="411" t="s">
        <v>148</v>
      </c>
      <c r="B262" s="412" t="s">
        <v>2017</v>
      </c>
      <c r="C262" s="413" t="s">
        <v>173</v>
      </c>
      <c r="D262" s="413" t="s">
        <v>334</v>
      </c>
      <c r="E262" s="482"/>
      <c r="F262" s="482"/>
      <c r="G262" s="482">
        <v>0</v>
      </c>
      <c r="H262" s="414">
        <f>AVERAGEA(E262:G262)</f>
        <v>0</v>
      </c>
      <c r="I262" s="482">
        <v>0</v>
      </c>
      <c r="J262" s="492"/>
    </row>
    <row r="263" spans="1:10" ht="14.4" x14ac:dyDescent="0.25">
      <c r="A263" s="411" t="s">
        <v>161</v>
      </c>
      <c r="B263" s="412" t="s">
        <v>914</v>
      </c>
      <c r="C263" s="413" t="s">
        <v>165</v>
      </c>
      <c r="D263" s="413" t="s">
        <v>334</v>
      </c>
      <c r="E263" s="482"/>
      <c r="F263" s="482"/>
      <c r="G263" s="482">
        <v>0</v>
      </c>
      <c r="H263" s="414">
        <f>AVERAGEA(E263:G263)</f>
        <v>0</v>
      </c>
      <c r="I263" s="482">
        <v>0</v>
      </c>
      <c r="J263" s="490"/>
    </row>
    <row r="264" spans="1:10" ht="14.4" x14ac:dyDescent="0.25">
      <c r="A264" s="411" t="s">
        <v>159</v>
      </c>
      <c r="B264" s="412" t="s">
        <v>915</v>
      </c>
      <c r="C264" s="413" t="s">
        <v>165</v>
      </c>
      <c r="D264" s="413" t="s">
        <v>922</v>
      </c>
      <c r="E264" s="482"/>
      <c r="F264" s="482"/>
      <c r="G264" s="482">
        <v>0</v>
      </c>
      <c r="H264" s="414">
        <f t="shared" ref="H264:H270" si="10">AVERAGEA(E264:G264)</f>
        <v>0</v>
      </c>
      <c r="I264" s="482">
        <v>0</v>
      </c>
      <c r="J264" s="490"/>
    </row>
    <row r="265" spans="1:10" ht="14.4" x14ac:dyDescent="0.25">
      <c r="A265" s="413" t="s">
        <v>177</v>
      </c>
      <c r="B265" s="412" t="s">
        <v>916</v>
      </c>
      <c r="C265" s="413" t="s">
        <v>165</v>
      </c>
      <c r="D265" s="413" t="s">
        <v>922</v>
      </c>
      <c r="E265" s="482"/>
      <c r="F265" s="482"/>
      <c r="G265" s="482">
        <v>0</v>
      </c>
      <c r="H265" s="414">
        <f t="shared" si="10"/>
        <v>0</v>
      </c>
      <c r="I265" s="482">
        <v>0</v>
      </c>
      <c r="J265" s="490"/>
    </row>
    <row r="266" spans="1:10" ht="14.4" x14ac:dyDescent="0.25">
      <c r="A266" s="411" t="s">
        <v>167</v>
      </c>
      <c r="B266" s="412" t="s">
        <v>917</v>
      </c>
      <c r="C266" s="413" t="s">
        <v>165</v>
      </c>
      <c r="D266" s="413" t="s">
        <v>922</v>
      </c>
      <c r="E266" s="482"/>
      <c r="F266" s="482"/>
      <c r="G266" s="482">
        <v>0</v>
      </c>
      <c r="H266" s="414">
        <f t="shared" si="10"/>
        <v>0</v>
      </c>
      <c r="I266" s="482">
        <v>0</v>
      </c>
      <c r="J266" s="490"/>
    </row>
    <row r="267" spans="1:10" ht="14.4" x14ac:dyDescent="0.25">
      <c r="A267" s="411" t="s">
        <v>286</v>
      </c>
      <c r="B267" s="439" t="s">
        <v>1391</v>
      </c>
      <c r="C267" s="413" t="s">
        <v>173</v>
      </c>
      <c r="D267" s="413" t="s">
        <v>923</v>
      </c>
      <c r="E267" s="482"/>
      <c r="F267" s="482"/>
      <c r="G267" s="482">
        <v>0</v>
      </c>
      <c r="H267" s="414">
        <f t="shared" si="10"/>
        <v>0</v>
      </c>
      <c r="I267" s="482">
        <v>0</v>
      </c>
      <c r="J267" s="483"/>
    </row>
    <row r="268" spans="1:10" ht="14.4" x14ac:dyDescent="0.25">
      <c r="A268" s="411" t="s">
        <v>287</v>
      </c>
      <c r="B268" s="412" t="s">
        <v>231</v>
      </c>
      <c r="C268" s="413" t="s">
        <v>173</v>
      </c>
      <c r="D268" s="413" t="s">
        <v>379</v>
      </c>
      <c r="E268" s="482"/>
      <c r="F268" s="482"/>
      <c r="G268" s="482">
        <v>0</v>
      </c>
      <c r="H268" s="414">
        <f t="shared" si="10"/>
        <v>0</v>
      </c>
      <c r="I268" s="482">
        <v>0</v>
      </c>
      <c r="J268" s="490"/>
    </row>
    <row r="269" spans="1:10" ht="14.4" x14ac:dyDescent="0.25">
      <c r="A269" s="411" t="s">
        <v>288</v>
      </c>
      <c r="B269" s="412" t="s">
        <v>232</v>
      </c>
      <c r="C269" s="413" t="s">
        <v>173</v>
      </c>
      <c r="D269" s="413" t="s">
        <v>379</v>
      </c>
      <c r="E269" s="482"/>
      <c r="F269" s="482"/>
      <c r="G269" s="482">
        <v>0</v>
      </c>
      <c r="H269" s="414">
        <f t="shared" si="10"/>
        <v>0</v>
      </c>
      <c r="I269" s="482">
        <v>0</v>
      </c>
      <c r="J269" s="483"/>
    </row>
    <row r="270" spans="1:10" ht="27.6" x14ac:dyDescent="0.25">
      <c r="A270" s="413" t="s">
        <v>289</v>
      </c>
      <c r="B270" s="412" t="s">
        <v>376</v>
      </c>
      <c r="C270" s="413" t="s">
        <v>165</v>
      </c>
      <c r="D270" s="413" t="s">
        <v>2015</v>
      </c>
      <c r="E270" s="482"/>
      <c r="F270" s="482"/>
      <c r="G270" s="482">
        <v>0</v>
      </c>
      <c r="H270" s="414">
        <f t="shared" si="10"/>
        <v>0</v>
      </c>
      <c r="I270" s="482">
        <v>0</v>
      </c>
      <c r="J270" s="483"/>
    </row>
    <row r="271" spans="1:10" ht="27.6" x14ac:dyDescent="0.25">
      <c r="A271" s="413" t="s">
        <v>347</v>
      </c>
      <c r="B271" s="412" t="s">
        <v>370</v>
      </c>
      <c r="C271" s="413" t="s">
        <v>165</v>
      </c>
      <c r="D271" s="413" t="s">
        <v>154</v>
      </c>
      <c r="E271" s="194"/>
      <c r="F271" s="194"/>
      <c r="G271" s="194"/>
      <c r="H271" s="414">
        <f>IFERROR(AVERAGEIF(E271:G271,"&gt;0",E271:G271),0)</f>
        <v>0</v>
      </c>
      <c r="I271" s="194"/>
      <c r="J271" s="483"/>
    </row>
    <row r="272" spans="1:10" ht="14.4" x14ac:dyDescent="0.25">
      <c r="A272" s="413" t="s">
        <v>409</v>
      </c>
      <c r="B272" s="412" t="s">
        <v>371</v>
      </c>
      <c r="C272" s="413" t="s">
        <v>173</v>
      </c>
      <c r="D272" s="413" t="s">
        <v>154</v>
      </c>
      <c r="E272" s="194"/>
      <c r="F272" s="194"/>
      <c r="G272" s="194"/>
      <c r="H272" s="414">
        <f>IFERROR(AVERAGEIF(E272:G272,"&gt;0",E272:G272),0)</f>
        <v>0</v>
      </c>
      <c r="I272" s="194"/>
      <c r="J272" s="483"/>
    </row>
    <row r="273" spans="1:10" ht="55.2" x14ac:dyDescent="0.25">
      <c r="A273" s="413" t="s">
        <v>817</v>
      </c>
      <c r="B273" s="412" t="s">
        <v>372</v>
      </c>
      <c r="C273" s="413" t="s">
        <v>173</v>
      </c>
      <c r="D273" s="413" t="s">
        <v>373</v>
      </c>
      <c r="E273" s="194"/>
      <c r="F273" s="194"/>
      <c r="G273" s="194"/>
      <c r="H273" s="414">
        <f>IFERROR(AVERAGEIF(E273:G273,"&gt;0",E273:G273),0)</f>
        <v>0</v>
      </c>
      <c r="I273" s="194"/>
      <c r="J273" s="483"/>
    </row>
    <row r="274" spans="1:10" ht="55.2" x14ac:dyDescent="0.25">
      <c r="A274" s="413" t="s">
        <v>1502</v>
      </c>
      <c r="B274" s="412" t="s">
        <v>374</v>
      </c>
      <c r="C274" s="413" t="s">
        <v>173</v>
      </c>
      <c r="D274" s="413" t="s">
        <v>375</v>
      </c>
      <c r="E274" s="194"/>
      <c r="F274" s="194"/>
      <c r="G274" s="194"/>
      <c r="H274" s="414">
        <f>IFERROR(AVERAGEIF(E274:G274,"&gt;0",E274:G274),0)</f>
        <v>0</v>
      </c>
      <c r="I274" s="194"/>
      <c r="J274" s="483"/>
    </row>
    <row r="275" spans="1:10" s="410" customFormat="1" x14ac:dyDescent="0.25">
      <c r="A275" s="160" t="s">
        <v>1265</v>
      </c>
      <c r="B275" s="161" t="s">
        <v>1500</v>
      </c>
      <c r="C275" s="162"/>
      <c r="D275" s="163"/>
      <c r="E275" s="163"/>
      <c r="F275" s="163"/>
      <c r="G275" s="163"/>
      <c r="H275" s="400"/>
      <c r="I275" s="163"/>
      <c r="J275" s="164"/>
    </row>
    <row r="276" spans="1:10" ht="14.4" x14ac:dyDescent="0.25">
      <c r="A276" s="411" t="s">
        <v>153</v>
      </c>
      <c r="B276" s="749" t="s">
        <v>824</v>
      </c>
      <c r="C276" s="413" t="s">
        <v>165</v>
      </c>
      <c r="D276" s="413" t="s">
        <v>53</v>
      </c>
      <c r="E276" s="482"/>
      <c r="F276" s="482"/>
      <c r="G276" s="482">
        <v>0</v>
      </c>
      <c r="H276" s="414">
        <f>AVERAGEA(E276:G276)</f>
        <v>0</v>
      </c>
      <c r="I276" s="482">
        <v>0</v>
      </c>
      <c r="J276" s="490"/>
    </row>
    <row r="277" spans="1:10" ht="14.4" x14ac:dyDescent="0.25">
      <c r="A277" s="411" t="s">
        <v>151</v>
      </c>
      <c r="B277" s="749" t="s">
        <v>260</v>
      </c>
      <c r="C277" s="413" t="s">
        <v>165</v>
      </c>
      <c r="D277" s="413" t="s">
        <v>53</v>
      </c>
      <c r="E277" s="482"/>
      <c r="F277" s="482"/>
      <c r="G277" s="482">
        <v>0</v>
      </c>
      <c r="H277" s="414">
        <f>AVERAGEA(E277:G277)</f>
        <v>0</v>
      </c>
      <c r="I277" s="482">
        <v>0</v>
      </c>
      <c r="J277" s="490"/>
    </row>
    <row r="278" spans="1:10" ht="14.4" x14ac:dyDescent="0.25">
      <c r="A278" s="411" t="s">
        <v>149</v>
      </c>
      <c r="B278" s="412" t="s">
        <v>378</v>
      </c>
      <c r="C278" s="413" t="s">
        <v>173</v>
      </c>
      <c r="D278" s="413" t="s">
        <v>336</v>
      </c>
      <c r="E278" s="508"/>
      <c r="F278" s="508"/>
      <c r="G278" s="508"/>
      <c r="H278" s="197"/>
      <c r="I278" s="508"/>
      <c r="J278" s="490"/>
    </row>
    <row r="279" spans="1:10" ht="39.6" customHeight="1" x14ac:dyDescent="0.25">
      <c r="A279" s="411" t="s">
        <v>148</v>
      </c>
      <c r="B279" s="412" t="s">
        <v>2496</v>
      </c>
      <c r="C279" s="413" t="s">
        <v>173</v>
      </c>
      <c r="D279" s="413" t="s">
        <v>334</v>
      </c>
      <c r="E279" s="482"/>
      <c r="F279" s="482"/>
      <c r="G279" s="482">
        <v>0</v>
      </c>
      <c r="H279" s="414">
        <f>AVERAGEA(E279:G279)</f>
        <v>0</v>
      </c>
      <c r="I279" s="482">
        <v>0</v>
      </c>
      <c r="J279" s="492"/>
    </row>
    <row r="280" spans="1:10" ht="14.4" x14ac:dyDescent="0.25">
      <c r="A280" s="411" t="s">
        <v>161</v>
      </c>
      <c r="B280" s="412" t="s">
        <v>2497</v>
      </c>
      <c r="C280" s="413" t="s">
        <v>165</v>
      </c>
      <c r="D280" s="413" t="s">
        <v>334</v>
      </c>
      <c r="E280" s="482"/>
      <c r="F280" s="482"/>
      <c r="G280" s="482">
        <v>0</v>
      </c>
      <c r="H280" s="414">
        <f>AVERAGEA(E280:G280)</f>
        <v>0</v>
      </c>
      <c r="I280" s="482">
        <v>0</v>
      </c>
      <c r="J280" s="490"/>
    </row>
    <row r="281" spans="1:10" ht="14.4" x14ac:dyDescent="0.25">
      <c r="A281" s="411" t="s">
        <v>159</v>
      </c>
      <c r="B281" s="412" t="s">
        <v>915</v>
      </c>
      <c r="C281" s="413" t="s">
        <v>165</v>
      </c>
      <c r="D281" s="413" t="s">
        <v>922</v>
      </c>
      <c r="E281" s="482"/>
      <c r="F281" s="482"/>
      <c r="G281" s="482">
        <v>0</v>
      </c>
      <c r="H281" s="414">
        <f t="shared" ref="H281:H287" si="11">AVERAGEA(E281:G281)</f>
        <v>0</v>
      </c>
      <c r="I281" s="482">
        <v>0</v>
      </c>
      <c r="J281" s="490"/>
    </row>
    <row r="282" spans="1:10" ht="14.4" x14ac:dyDescent="0.25">
      <c r="A282" s="413" t="s">
        <v>177</v>
      </c>
      <c r="B282" s="412" t="s">
        <v>916</v>
      </c>
      <c r="C282" s="413" t="s">
        <v>165</v>
      </c>
      <c r="D282" s="413" t="s">
        <v>922</v>
      </c>
      <c r="E282" s="482"/>
      <c r="F282" s="482"/>
      <c r="G282" s="482">
        <v>0</v>
      </c>
      <c r="H282" s="414">
        <f t="shared" si="11"/>
        <v>0</v>
      </c>
      <c r="I282" s="482">
        <v>0</v>
      </c>
      <c r="J282" s="490"/>
    </row>
    <row r="283" spans="1:10" ht="14.4" x14ac:dyDescent="0.25">
      <c r="A283" s="411" t="s">
        <v>167</v>
      </c>
      <c r="B283" s="412" t="s">
        <v>917</v>
      </c>
      <c r="C283" s="413" t="s">
        <v>165</v>
      </c>
      <c r="D283" s="413" t="s">
        <v>922</v>
      </c>
      <c r="E283" s="482"/>
      <c r="F283" s="482"/>
      <c r="G283" s="482">
        <v>0</v>
      </c>
      <c r="H283" s="414">
        <f t="shared" si="11"/>
        <v>0</v>
      </c>
      <c r="I283" s="482">
        <v>0</v>
      </c>
      <c r="J283" s="490"/>
    </row>
    <row r="284" spans="1:10" ht="14.4" x14ac:dyDescent="0.25">
      <c r="A284" s="411" t="s">
        <v>286</v>
      </c>
      <c r="B284" s="439" t="s">
        <v>1391</v>
      </c>
      <c r="C284" s="413" t="s">
        <v>173</v>
      </c>
      <c r="D284" s="413" t="s">
        <v>923</v>
      </c>
      <c r="E284" s="482"/>
      <c r="F284" s="482"/>
      <c r="G284" s="482">
        <v>0</v>
      </c>
      <c r="H284" s="414">
        <f t="shared" si="11"/>
        <v>0</v>
      </c>
      <c r="I284" s="482">
        <v>0</v>
      </c>
      <c r="J284" s="483"/>
    </row>
    <row r="285" spans="1:10" ht="14.4" x14ac:dyDescent="0.25">
      <c r="A285" s="411" t="s">
        <v>287</v>
      </c>
      <c r="B285" s="412" t="s">
        <v>231</v>
      </c>
      <c r="C285" s="413" t="s">
        <v>173</v>
      </c>
      <c r="D285" s="413" t="s">
        <v>379</v>
      </c>
      <c r="E285" s="482"/>
      <c r="F285" s="482"/>
      <c r="G285" s="482">
        <v>0</v>
      </c>
      <c r="H285" s="414">
        <f t="shared" si="11"/>
        <v>0</v>
      </c>
      <c r="I285" s="482">
        <v>0</v>
      </c>
      <c r="J285" s="490"/>
    </row>
    <row r="286" spans="1:10" ht="14.4" x14ac:dyDescent="0.25">
      <c r="A286" s="411" t="s">
        <v>288</v>
      </c>
      <c r="B286" s="412" t="s">
        <v>232</v>
      </c>
      <c r="C286" s="413" t="s">
        <v>173</v>
      </c>
      <c r="D286" s="413" t="s">
        <v>379</v>
      </c>
      <c r="E286" s="482"/>
      <c r="F286" s="482"/>
      <c r="G286" s="482">
        <v>0</v>
      </c>
      <c r="H286" s="414">
        <f t="shared" si="11"/>
        <v>0</v>
      </c>
      <c r="I286" s="482">
        <v>0</v>
      </c>
      <c r="J286" s="483"/>
    </row>
    <row r="287" spans="1:10" ht="27.6" x14ac:dyDescent="0.25">
      <c r="A287" s="413" t="s">
        <v>289</v>
      </c>
      <c r="B287" s="412" t="s">
        <v>376</v>
      </c>
      <c r="C287" s="413" t="s">
        <v>165</v>
      </c>
      <c r="D287" s="413" t="s">
        <v>2015</v>
      </c>
      <c r="E287" s="482"/>
      <c r="F287" s="482"/>
      <c r="G287" s="482">
        <v>0</v>
      </c>
      <c r="H287" s="414">
        <f t="shared" si="11"/>
        <v>0</v>
      </c>
      <c r="I287" s="482">
        <v>0</v>
      </c>
      <c r="J287" s="483"/>
    </row>
    <row r="288" spans="1:10" ht="27.6" x14ac:dyDescent="0.25">
      <c r="A288" s="413" t="s">
        <v>347</v>
      </c>
      <c r="B288" s="412" t="s">
        <v>370</v>
      </c>
      <c r="C288" s="413" t="s">
        <v>165</v>
      </c>
      <c r="D288" s="413" t="s">
        <v>154</v>
      </c>
      <c r="E288" s="194"/>
      <c r="F288" s="194"/>
      <c r="G288" s="194"/>
      <c r="H288" s="414">
        <f>IFERROR(AVERAGEIF(E288:G288,"&gt;0",E288:G288),0)</f>
        <v>0</v>
      </c>
      <c r="I288" s="194"/>
      <c r="J288" s="483"/>
    </row>
    <row r="289" spans="1:10" ht="14.4" x14ac:dyDescent="0.25">
      <c r="A289" s="413" t="s">
        <v>409</v>
      </c>
      <c r="B289" s="412" t="s">
        <v>371</v>
      </c>
      <c r="C289" s="413" t="s">
        <v>173</v>
      </c>
      <c r="D289" s="413" t="s">
        <v>154</v>
      </c>
      <c r="E289" s="194"/>
      <c r="F289" s="194"/>
      <c r="G289" s="194"/>
      <c r="H289" s="414">
        <f>IFERROR(AVERAGEIF(E289:G289,"&gt;0",E289:G289),0)</f>
        <v>0</v>
      </c>
      <c r="I289" s="194"/>
      <c r="J289" s="483"/>
    </row>
    <row r="290" spans="1:10" ht="55.2" x14ac:dyDescent="0.25">
      <c r="A290" s="413" t="s">
        <v>817</v>
      </c>
      <c r="B290" s="412" t="s">
        <v>372</v>
      </c>
      <c r="C290" s="413" t="s">
        <v>173</v>
      </c>
      <c r="D290" s="413" t="s">
        <v>373</v>
      </c>
      <c r="E290" s="194"/>
      <c r="F290" s="194"/>
      <c r="G290" s="194"/>
      <c r="H290" s="414">
        <f>IFERROR(AVERAGEIF(E290:G290,"&gt;0",E290:G290),0)</f>
        <v>0</v>
      </c>
      <c r="I290" s="194"/>
      <c r="J290" s="483"/>
    </row>
    <row r="291" spans="1:10" ht="55.2" x14ac:dyDescent="0.25">
      <c r="A291" s="413" t="s">
        <v>1502</v>
      </c>
      <c r="B291" s="412" t="s">
        <v>374</v>
      </c>
      <c r="C291" s="413" t="s">
        <v>173</v>
      </c>
      <c r="D291" s="413" t="s">
        <v>375</v>
      </c>
      <c r="E291" s="194"/>
      <c r="F291" s="194"/>
      <c r="G291" s="194"/>
      <c r="H291" s="414">
        <f>IFERROR(AVERAGEIF(E291:G291,"&gt;0",E291:G291),0)</f>
        <v>0</v>
      </c>
      <c r="I291" s="194"/>
      <c r="J291" s="483"/>
    </row>
    <row r="292" spans="1:10" s="410" customFormat="1" x14ac:dyDescent="0.25">
      <c r="A292" s="160" t="s">
        <v>1499</v>
      </c>
      <c r="B292" s="161" t="s">
        <v>1498</v>
      </c>
      <c r="C292" s="162"/>
      <c r="D292" s="163"/>
      <c r="E292" s="163"/>
      <c r="F292" s="163"/>
      <c r="G292" s="163"/>
      <c r="H292" s="400"/>
      <c r="I292" s="163"/>
      <c r="J292" s="164"/>
    </row>
    <row r="293" spans="1:10" ht="14.4" x14ac:dyDescent="0.25">
      <c r="A293" s="411" t="s">
        <v>153</v>
      </c>
      <c r="B293" s="749" t="s">
        <v>824</v>
      </c>
      <c r="C293" s="413" t="s">
        <v>165</v>
      </c>
      <c r="D293" s="413" t="s">
        <v>53</v>
      </c>
      <c r="E293" s="482"/>
      <c r="F293" s="482"/>
      <c r="G293" s="482">
        <v>0</v>
      </c>
      <c r="H293" s="414">
        <f>AVERAGEA(E293:G293)</f>
        <v>0</v>
      </c>
      <c r="I293" s="482">
        <v>0</v>
      </c>
      <c r="J293" s="490"/>
    </row>
    <row r="294" spans="1:10" ht="14.4" x14ac:dyDescent="0.25">
      <c r="A294" s="411" t="s">
        <v>151</v>
      </c>
      <c r="B294" s="749" t="s">
        <v>260</v>
      </c>
      <c r="C294" s="413" t="s">
        <v>165</v>
      </c>
      <c r="D294" s="413" t="s">
        <v>53</v>
      </c>
      <c r="E294" s="482"/>
      <c r="F294" s="482"/>
      <c r="G294" s="482">
        <v>0</v>
      </c>
      <c r="H294" s="414">
        <f>AVERAGEA(E294:G294)</f>
        <v>0</v>
      </c>
      <c r="I294" s="482">
        <v>0</v>
      </c>
      <c r="J294" s="490"/>
    </row>
    <row r="295" spans="1:10" ht="14.4" x14ac:dyDescent="0.25">
      <c r="A295" s="411" t="s">
        <v>149</v>
      </c>
      <c r="B295" s="412" t="s">
        <v>378</v>
      </c>
      <c r="C295" s="413" t="s">
        <v>173</v>
      </c>
      <c r="D295" s="413" t="s">
        <v>336</v>
      </c>
      <c r="E295" s="508"/>
      <c r="F295" s="508"/>
      <c r="G295" s="508"/>
      <c r="H295" s="197"/>
      <c r="I295" s="508"/>
      <c r="J295" s="490"/>
    </row>
    <row r="296" spans="1:10" ht="34.200000000000003" customHeight="1" x14ac:dyDescent="0.25">
      <c r="A296" s="411" t="s">
        <v>148</v>
      </c>
      <c r="B296" s="412" t="s">
        <v>2017</v>
      </c>
      <c r="C296" s="413" t="s">
        <v>173</v>
      </c>
      <c r="D296" s="413" t="s">
        <v>334</v>
      </c>
      <c r="E296" s="482"/>
      <c r="F296" s="482"/>
      <c r="G296" s="482">
        <v>0</v>
      </c>
      <c r="H296" s="414">
        <f>AVERAGEA(E296:G296)</f>
        <v>0</v>
      </c>
      <c r="I296" s="482">
        <v>0</v>
      </c>
      <c r="J296" s="492"/>
    </row>
    <row r="297" spans="1:10" ht="14.4" x14ac:dyDescent="0.25">
      <c r="A297" s="411" t="s">
        <v>161</v>
      </c>
      <c r="B297" s="412" t="s">
        <v>914</v>
      </c>
      <c r="C297" s="413" t="s">
        <v>165</v>
      </c>
      <c r="D297" s="413" t="s">
        <v>334</v>
      </c>
      <c r="E297" s="482"/>
      <c r="F297" s="482"/>
      <c r="G297" s="482">
        <v>0</v>
      </c>
      <c r="H297" s="414">
        <f>AVERAGEA(E297:G297)</f>
        <v>0</v>
      </c>
      <c r="I297" s="482">
        <v>0</v>
      </c>
      <c r="J297" s="490"/>
    </row>
    <row r="298" spans="1:10" ht="14.4" x14ac:dyDescent="0.25">
      <c r="A298" s="411" t="s">
        <v>159</v>
      </c>
      <c r="B298" s="412" t="s">
        <v>915</v>
      </c>
      <c r="C298" s="413" t="s">
        <v>165</v>
      </c>
      <c r="D298" s="413" t="s">
        <v>922</v>
      </c>
      <c r="E298" s="482"/>
      <c r="F298" s="482"/>
      <c r="G298" s="482">
        <v>0</v>
      </c>
      <c r="H298" s="414">
        <f t="shared" ref="H298:H304" si="12">AVERAGEA(E298:G298)</f>
        <v>0</v>
      </c>
      <c r="I298" s="482">
        <v>0</v>
      </c>
      <c r="J298" s="490"/>
    </row>
    <row r="299" spans="1:10" ht="14.4" x14ac:dyDescent="0.25">
      <c r="A299" s="413" t="s">
        <v>177</v>
      </c>
      <c r="B299" s="412" t="s">
        <v>916</v>
      </c>
      <c r="C299" s="413" t="s">
        <v>165</v>
      </c>
      <c r="D299" s="413" t="s">
        <v>922</v>
      </c>
      <c r="E299" s="482"/>
      <c r="F299" s="482"/>
      <c r="G299" s="482">
        <v>0</v>
      </c>
      <c r="H299" s="414">
        <f t="shared" si="12"/>
        <v>0</v>
      </c>
      <c r="I299" s="482">
        <v>0</v>
      </c>
      <c r="J299" s="490"/>
    </row>
    <row r="300" spans="1:10" ht="14.4" x14ac:dyDescent="0.25">
      <c r="A300" s="411" t="s">
        <v>167</v>
      </c>
      <c r="B300" s="412" t="s">
        <v>917</v>
      </c>
      <c r="C300" s="413" t="s">
        <v>165</v>
      </c>
      <c r="D300" s="413" t="s">
        <v>922</v>
      </c>
      <c r="E300" s="482"/>
      <c r="F300" s="482"/>
      <c r="G300" s="482">
        <v>0</v>
      </c>
      <c r="H300" s="414">
        <f t="shared" si="12"/>
        <v>0</v>
      </c>
      <c r="I300" s="482">
        <v>0</v>
      </c>
      <c r="J300" s="490"/>
    </row>
    <row r="301" spans="1:10" ht="14.4" x14ac:dyDescent="0.25">
      <c r="A301" s="411" t="s">
        <v>286</v>
      </c>
      <c r="B301" s="439" t="s">
        <v>1391</v>
      </c>
      <c r="C301" s="413" t="s">
        <v>173</v>
      </c>
      <c r="D301" s="413" t="s">
        <v>923</v>
      </c>
      <c r="E301" s="482"/>
      <c r="F301" s="482"/>
      <c r="G301" s="482">
        <v>0</v>
      </c>
      <c r="H301" s="414">
        <f t="shared" si="12"/>
        <v>0</v>
      </c>
      <c r="I301" s="482">
        <v>0</v>
      </c>
      <c r="J301" s="483"/>
    </row>
    <row r="302" spans="1:10" ht="14.4" x14ac:dyDescent="0.25">
      <c r="A302" s="411" t="s">
        <v>287</v>
      </c>
      <c r="B302" s="412" t="s">
        <v>231</v>
      </c>
      <c r="C302" s="413" t="s">
        <v>173</v>
      </c>
      <c r="D302" s="413" t="s">
        <v>379</v>
      </c>
      <c r="E302" s="482"/>
      <c r="F302" s="482"/>
      <c r="G302" s="482">
        <v>0</v>
      </c>
      <c r="H302" s="414">
        <f t="shared" si="12"/>
        <v>0</v>
      </c>
      <c r="I302" s="482">
        <v>0</v>
      </c>
      <c r="J302" s="490"/>
    </row>
    <row r="303" spans="1:10" ht="14.4" x14ac:dyDescent="0.25">
      <c r="A303" s="411" t="s">
        <v>288</v>
      </c>
      <c r="B303" s="412" t="s">
        <v>232</v>
      </c>
      <c r="C303" s="413" t="s">
        <v>173</v>
      </c>
      <c r="D303" s="413" t="s">
        <v>379</v>
      </c>
      <c r="E303" s="482"/>
      <c r="F303" s="482"/>
      <c r="G303" s="482">
        <v>0</v>
      </c>
      <c r="H303" s="414">
        <f t="shared" si="12"/>
        <v>0</v>
      </c>
      <c r="I303" s="482">
        <v>0</v>
      </c>
      <c r="J303" s="483"/>
    </row>
    <row r="304" spans="1:10" ht="27.6" x14ac:dyDescent="0.25">
      <c r="A304" s="413" t="s">
        <v>289</v>
      </c>
      <c r="B304" s="412" t="s">
        <v>376</v>
      </c>
      <c r="C304" s="413" t="s">
        <v>165</v>
      </c>
      <c r="D304" s="413" t="s">
        <v>2015</v>
      </c>
      <c r="E304" s="482"/>
      <c r="F304" s="482"/>
      <c r="G304" s="482">
        <v>0</v>
      </c>
      <c r="H304" s="414">
        <f t="shared" si="12"/>
        <v>0</v>
      </c>
      <c r="I304" s="482">
        <v>0</v>
      </c>
      <c r="J304" s="483"/>
    </row>
    <row r="305" spans="1:10" ht="27.6" x14ac:dyDescent="0.25">
      <c r="A305" s="413" t="s">
        <v>347</v>
      </c>
      <c r="B305" s="412" t="s">
        <v>370</v>
      </c>
      <c r="C305" s="413" t="s">
        <v>165</v>
      </c>
      <c r="D305" s="413" t="s">
        <v>154</v>
      </c>
      <c r="E305" s="194"/>
      <c r="F305" s="194"/>
      <c r="G305" s="194"/>
      <c r="H305" s="414">
        <f>IFERROR(AVERAGEIF(E305:G305,"&gt;0",E305:G305),0)</f>
        <v>0</v>
      </c>
      <c r="I305" s="194"/>
      <c r="J305" s="483"/>
    </row>
    <row r="306" spans="1:10" ht="14.4" x14ac:dyDescent="0.25">
      <c r="A306" s="413" t="s">
        <v>409</v>
      </c>
      <c r="B306" s="412" t="s">
        <v>371</v>
      </c>
      <c r="C306" s="413" t="s">
        <v>173</v>
      </c>
      <c r="D306" s="413" t="s">
        <v>154</v>
      </c>
      <c r="E306" s="194"/>
      <c r="F306" s="194"/>
      <c r="G306" s="194"/>
      <c r="H306" s="414">
        <f>IFERROR(AVERAGEIF(E306:G306,"&gt;0",E306:G306),0)</f>
        <v>0</v>
      </c>
      <c r="I306" s="194"/>
      <c r="J306" s="483"/>
    </row>
    <row r="307" spans="1:10" ht="55.2" x14ac:dyDescent="0.25">
      <c r="A307" s="413" t="s">
        <v>817</v>
      </c>
      <c r="B307" s="412" t="s">
        <v>372</v>
      </c>
      <c r="C307" s="413" t="s">
        <v>173</v>
      </c>
      <c r="D307" s="413" t="s">
        <v>373</v>
      </c>
      <c r="E307" s="194"/>
      <c r="F307" s="194"/>
      <c r="G307" s="194"/>
      <c r="H307" s="414">
        <f>IFERROR(AVERAGEIF(E307:G307,"&gt;0",E307:G307),0)</f>
        <v>0</v>
      </c>
      <c r="I307" s="194"/>
      <c r="J307" s="483"/>
    </row>
    <row r="308" spans="1:10" ht="55.2" x14ac:dyDescent="0.25">
      <c r="A308" s="413" t="s">
        <v>1502</v>
      </c>
      <c r="B308" s="412" t="s">
        <v>374</v>
      </c>
      <c r="C308" s="413" t="s">
        <v>173</v>
      </c>
      <c r="D308" s="413" t="s">
        <v>375</v>
      </c>
      <c r="E308" s="194"/>
      <c r="F308" s="194"/>
      <c r="G308" s="194"/>
      <c r="H308" s="414">
        <f>IFERROR(AVERAGEIF(E308:G308,"&gt;0",E308:G308),0)</f>
        <v>0</v>
      </c>
      <c r="I308" s="194"/>
      <c r="J308" s="483"/>
    </row>
    <row r="309" spans="1:10" s="410" customFormat="1" x14ac:dyDescent="0.25">
      <c r="A309" s="160" t="s">
        <v>1497</v>
      </c>
      <c r="B309" s="161" t="s">
        <v>1496</v>
      </c>
      <c r="C309" s="162"/>
      <c r="D309" s="163"/>
      <c r="E309" s="163"/>
      <c r="F309" s="163"/>
      <c r="G309" s="163"/>
      <c r="H309" s="400"/>
      <c r="I309" s="163"/>
      <c r="J309" s="164"/>
    </row>
    <row r="310" spans="1:10" ht="14.4" x14ac:dyDescent="0.25">
      <c r="A310" s="411" t="s">
        <v>153</v>
      </c>
      <c r="B310" s="749" t="s">
        <v>824</v>
      </c>
      <c r="C310" s="413" t="s">
        <v>165</v>
      </c>
      <c r="D310" s="413" t="s">
        <v>53</v>
      </c>
      <c r="E310" s="482"/>
      <c r="F310" s="482"/>
      <c r="G310" s="482">
        <v>0</v>
      </c>
      <c r="H310" s="414">
        <f>AVERAGEA(E310:G310)</f>
        <v>0</v>
      </c>
      <c r="I310" s="482">
        <v>0</v>
      </c>
      <c r="J310" s="490"/>
    </row>
    <row r="311" spans="1:10" ht="14.4" x14ac:dyDescent="0.25">
      <c r="A311" s="411" t="s">
        <v>151</v>
      </c>
      <c r="B311" s="749" t="s">
        <v>260</v>
      </c>
      <c r="C311" s="413" t="s">
        <v>165</v>
      </c>
      <c r="D311" s="413" t="s">
        <v>53</v>
      </c>
      <c r="E311" s="482"/>
      <c r="F311" s="482"/>
      <c r="G311" s="482">
        <v>0</v>
      </c>
      <c r="H311" s="414">
        <f>AVERAGEA(E311:G311)</f>
        <v>0</v>
      </c>
      <c r="I311" s="482">
        <v>0</v>
      </c>
      <c r="J311" s="490"/>
    </row>
    <row r="312" spans="1:10" ht="14.4" x14ac:dyDescent="0.25">
      <c r="A312" s="411" t="s">
        <v>149</v>
      </c>
      <c r="B312" s="412" t="s">
        <v>378</v>
      </c>
      <c r="C312" s="413" t="s">
        <v>173</v>
      </c>
      <c r="D312" s="413" t="s">
        <v>336</v>
      </c>
      <c r="E312" s="508"/>
      <c r="F312" s="508"/>
      <c r="G312" s="508"/>
      <c r="H312" s="508"/>
      <c r="I312" s="508"/>
      <c r="J312" s="490"/>
    </row>
    <row r="313" spans="1:10" ht="43.95" customHeight="1" x14ac:dyDescent="0.25">
      <c r="A313" s="411" t="s">
        <v>148</v>
      </c>
      <c r="B313" s="412" t="s">
        <v>2017</v>
      </c>
      <c r="C313" s="413" t="s">
        <v>173</v>
      </c>
      <c r="D313" s="413" t="s">
        <v>334</v>
      </c>
      <c r="E313" s="482"/>
      <c r="F313" s="482"/>
      <c r="G313" s="482">
        <v>0</v>
      </c>
      <c r="H313" s="414">
        <f>AVERAGEA(E313:G313)</f>
        <v>0</v>
      </c>
      <c r="I313" s="482">
        <v>0</v>
      </c>
      <c r="J313" s="492"/>
    </row>
    <row r="314" spans="1:10" ht="14.4" x14ac:dyDescent="0.25">
      <c r="A314" s="411" t="s">
        <v>161</v>
      </c>
      <c r="B314" s="412" t="s">
        <v>914</v>
      </c>
      <c r="C314" s="413" t="s">
        <v>165</v>
      </c>
      <c r="D314" s="413" t="s">
        <v>334</v>
      </c>
      <c r="E314" s="482"/>
      <c r="F314" s="482"/>
      <c r="G314" s="482">
        <v>0</v>
      </c>
      <c r="H314" s="414">
        <f>AVERAGEA(E314:G314)</f>
        <v>0</v>
      </c>
      <c r="I314" s="482">
        <v>0</v>
      </c>
      <c r="J314" s="490"/>
    </row>
    <row r="315" spans="1:10" ht="14.4" x14ac:dyDescent="0.25">
      <c r="A315" s="411" t="s">
        <v>159</v>
      </c>
      <c r="B315" s="412" t="s">
        <v>915</v>
      </c>
      <c r="C315" s="413" t="s">
        <v>165</v>
      </c>
      <c r="D315" s="413" t="s">
        <v>922</v>
      </c>
      <c r="E315" s="482"/>
      <c r="F315" s="482"/>
      <c r="G315" s="482">
        <v>0</v>
      </c>
      <c r="H315" s="414">
        <f t="shared" ref="H315:H321" si="13">AVERAGEA(E315:G315)</f>
        <v>0</v>
      </c>
      <c r="I315" s="482">
        <v>0</v>
      </c>
      <c r="J315" s="490"/>
    </row>
    <row r="316" spans="1:10" ht="14.4" x14ac:dyDescent="0.25">
      <c r="A316" s="413" t="s">
        <v>177</v>
      </c>
      <c r="B316" s="412" t="s">
        <v>916</v>
      </c>
      <c r="C316" s="413" t="s">
        <v>165</v>
      </c>
      <c r="D316" s="413" t="s">
        <v>922</v>
      </c>
      <c r="E316" s="482"/>
      <c r="F316" s="482"/>
      <c r="G316" s="482">
        <v>0</v>
      </c>
      <c r="H316" s="414">
        <f t="shared" si="13"/>
        <v>0</v>
      </c>
      <c r="I316" s="482">
        <v>0</v>
      </c>
      <c r="J316" s="490"/>
    </row>
    <row r="317" spans="1:10" ht="14.4" x14ac:dyDescent="0.25">
      <c r="A317" s="411" t="s">
        <v>167</v>
      </c>
      <c r="B317" s="412" t="s">
        <v>917</v>
      </c>
      <c r="C317" s="413" t="s">
        <v>165</v>
      </c>
      <c r="D317" s="413" t="s">
        <v>922</v>
      </c>
      <c r="E317" s="482"/>
      <c r="F317" s="482"/>
      <c r="G317" s="482">
        <v>0</v>
      </c>
      <c r="H317" s="414">
        <f t="shared" si="13"/>
        <v>0</v>
      </c>
      <c r="I317" s="482">
        <v>0</v>
      </c>
      <c r="J317" s="490"/>
    </row>
    <row r="318" spans="1:10" ht="14.4" x14ac:dyDescent="0.25">
      <c r="A318" s="411" t="s">
        <v>286</v>
      </c>
      <c r="B318" s="439" t="s">
        <v>1391</v>
      </c>
      <c r="C318" s="413" t="s">
        <v>173</v>
      </c>
      <c r="D318" s="413" t="s">
        <v>923</v>
      </c>
      <c r="E318" s="482"/>
      <c r="F318" s="482"/>
      <c r="G318" s="482">
        <v>0</v>
      </c>
      <c r="H318" s="414">
        <f t="shared" si="13"/>
        <v>0</v>
      </c>
      <c r="I318" s="482">
        <v>0</v>
      </c>
      <c r="J318" s="483"/>
    </row>
    <row r="319" spans="1:10" ht="14.4" x14ac:dyDescent="0.25">
      <c r="A319" s="411" t="s">
        <v>287</v>
      </c>
      <c r="B319" s="412" t="s">
        <v>231</v>
      </c>
      <c r="C319" s="413" t="s">
        <v>173</v>
      </c>
      <c r="D319" s="413" t="s">
        <v>379</v>
      </c>
      <c r="E319" s="482"/>
      <c r="F319" s="482"/>
      <c r="G319" s="482">
        <v>0</v>
      </c>
      <c r="H319" s="414">
        <f t="shared" si="13"/>
        <v>0</v>
      </c>
      <c r="I319" s="482">
        <v>0</v>
      </c>
      <c r="J319" s="490"/>
    </row>
    <row r="320" spans="1:10" ht="14.4" x14ac:dyDescent="0.25">
      <c r="A320" s="411" t="s">
        <v>288</v>
      </c>
      <c r="B320" s="412" t="s">
        <v>232</v>
      </c>
      <c r="C320" s="413" t="s">
        <v>173</v>
      </c>
      <c r="D320" s="413" t="s">
        <v>379</v>
      </c>
      <c r="E320" s="482"/>
      <c r="F320" s="482"/>
      <c r="G320" s="482">
        <v>0</v>
      </c>
      <c r="H320" s="414">
        <f t="shared" si="13"/>
        <v>0</v>
      </c>
      <c r="I320" s="482">
        <v>0</v>
      </c>
      <c r="J320" s="483"/>
    </row>
    <row r="321" spans="1:10" ht="27.6" x14ac:dyDescent="0.25">
      <c r="A321" s="413" t="s">
        <v>289</v>
      </c>
      <c r="B321" s="412" t="s">
        <v>376</v>
      </c>
      <c r="C321" s="413" t="s">
        <v>165</v>
      </c>
      <c r="D321" s="413" t="s">
        <v>377</v>
      </c>
      <c r="E321" s="482"/>
      <c r="F321" s="482"/>
      <c r="G321" s="482">
        <v>0</v>
      </c>
      <c r="H321" s="414">
        <f t="shared" si="13"/>
        <v>0</v>
      </c>
      <c r="I321" s="482">
        <v>0</v>
      </c>
      <c r="J321" s="483"/>
    </row>
    <row r="322" spans="1:10" ht="27.6" x14ac:dyDescent="0.25">
      <c r="A322" s="413" t="s">
        <v>347</v>
      </c>
      <c r="B322" s="412" t="s">
        <v>370</v>
      </c>
      <c r="C322" s="413" t="s">
        <v>165</v>
      </c>
      <c r="D322" s="413" t="s">
        <v>154</v>
      </c>
      <c r="E322" s="194"/>
      <c r="F322" s="194"/>
      <c r="G322" s="194"/>
      <c r="H322" s="414">
        <f>IFERROR(AVERAGEIF(E322:G322,"&gt;0",E322:G322),0)</f>
        <v>0</v>
      </c>
      <c r="I322" s="194"/>
      <c r="J322" s="483"/>
    </row>
    <row r="323" spans="1:10" ht="14.4" x14ac:dyDescent="0.25">
      <c r="A323" s="413" t="s">
        <v>409</v>
      </c>
      <c r="B323" s="412" t="s">
        <v>371</v>
      </c>
      <c r="C323" s="413" t="s">
        <v>173</v>
      </c>
      <c r="D323" s="413" t="s">
        <v>154</v>
      </c>
      <c r="E323" s="194"/>
      <c r="F323" s="194"/>
      <c r="G323" s="194"/>
      <c r="H323" s="414">
        <f>IFERROR(AVERAGEIF(E323:G323,"&gt;0",E323:G323),0)</f>
        <v>0</v>
      </c>
      <c r="I323" s="194"/>
      <c r="J323" s="483"/>
    </row>
    <row r="324" spans="1:10" ht="55.2" x14ac:dyDescent="0.25">
      <c r="A324" s="413" t="s">
        <v>817</v>
      </c>
      <c r="B324" s="412" t="s">
        <v>372</v>
      </c>
      <c r="C324" s="413" t="s">
        <v>173</v>
      </c>
      <c r="D324" s="413" t="s">
        <v>373</v>
      </c>
      <c r="E324" s="194"/>
      <c r="F324" s="194"/>
      <c r="G324" s="194"/>
      <c r="H324" s="414">
        <f>IFERROR(AVERAGEIF(E324:G324,"&gt;0",E324:G324),0)</f>
        <v>0</v>
      </c>
      <c r="I324" s="194"/>
      <c r="J324" s="483"/>
    </row>
    <row r="325" spans="1:10" ht="55.2" x14ac:dyDescent="0.25">
      <c r="A325" s="413" t="s">
        <v>1502</v>
      </c>
      <c r="B325" s="412" t="s">
        <v>374</v>
      </c>
      <c r="C325" s="413" t="s">
        <v>173</v>
      </c>
      <c r="D325" s="413" t="s">
        <v>375</v>
      </c>
      <c r="E325" s="194"/>
      <c r="F325" s="194"/>
      <c r="G325" s="194"/>
      <c r="H325" s="414">
        <f>IFERROR(AVERAGEIF(E325:G325,"&gt;0",E325:G325),0)</f>
        <v>0</v>
      </c>
      <c r="I325" s="194"/>
      <c r="J325" s="483"/>
    </row>
    <row r="326" spans="1:10" s="410" customFormat="1" x14ac:dyDescent="0.25">
      <c r="A326" s="160" t="s">
        <v>2021</v>
      </c>
      <c r="B326" s="161" t="s">
        <v>2020</v>
      </c>
      <c r="C326" s="162"/>
      <c r="D326" s="163"/>
      <c r="E326" s="163"/>
      <c r="F326" s="163"/>
      <c r="G326" s="163"/>
      <c r="H326" s="400"/>
      <c r="I326" s="163"/>
      <c r="J326" s="164"/>
    </row>
    <row r="327" spans="1:10" ht="14.4" x14ac:dyDescent="0.25">
      <c r="A327" s="411" t="s">
        <v>153</v>
      </c>
      <c r="B327" s="749" t="s">
        <v>824</v>
      </c>
      <c r="C327" s="413" t="s">
        <v>165</v>
      </c>
      <c r="D327" s="413" t="s">
        <v>53</v>
      </c>
      <c r="E327" s="482"/>
      <c r="F327" s="482"/>
      <c r="G327" s="482">
        <v>0</v>
      </c>
      <c r="H327" s="414">
        <f>AVERAGEA(E327:G327)</f>
        <v>0</v>
      </c>
      <c r="I327" s="482">
        <v>0</v>
      </c>
      <c r="J327" s="490"/>
    </row>
    <row r="328" spans="1:10" ht="14.4" x14ac:dyDescent="0.25">
      <c r="A328" s="411" t="s">
        <v>151</v>
      </c>
      <c r="B328" s="749" t="s">
        <v>260</v>
      </c>
      <c r="C328" s="413" t="s">
        <v>165</v>
      </c>
      <c r="D328" s="413" t="s">
        <v>53</v>
      </c>
      <c r="E328" s="482"/>
      <c r="F328" s="482"/>
      <c r="G328" s="482">
        <v>0</v>
      </c>
      <c r="H328" s="414">
        <f>AVERAGEA(E328:G328)</f>
        <v>0</v>
      </c>
      <c r="I328" s="482">
        <v>0</v>
      </c>
      <c r="J328" s="490"/>
    </row>
    <row r="329" spans="1:10" ht="14.4" x14ac:dyDescent="0.25">
      <c r="A329" s="411" t="s">
        <v>149</v>
      </c>
      <c r="B329" s="412" t="s">
        <v>378</v>
      </c>
      <c r="C329" s="413" t="s">
        <v>173</v>
      </c>
      <c r="D329" s="413" t="s">
        <v>336</v>
      </c>
      <c r="E329" s="508"/>
      <c r="F329" s="508"/>
      <c r="G329" s="508"/>
      <c r="H329" s="197"/>
      <c r="I329" s="508"/>
      <c r="J329" s="490"/>
    </row>
    <row r="330" spans="1:10" ht="43.95" customHeight="1" x14ac:dyDescent="0.25">
      <c r="A330" s="411" t="s">
        <v>148</v>
      </c>
      <c r="B330" s="412" t="s">
        <v>2017</v>
      </c>
      <c r="C330" s="413" t="s">
        <v>173</v>
      </c>
      <c r="D330" s="413" t="s">
        <v>334</v>
      </c>
      <c r="E330" s="482"/>
      <c r="F330" s="482"/>
      <c r="G330" s="482">
        <v>0</v>
      </c>
      <c r="H330" s="414">
        <f>AVERAGEA(E330:G330)</f>
        <v>0</v>
      </c>
      <c r="I330" s="482">
        <v>0</v>
      </c>
      <c r="J330" s="492"/>
    </row>
    <row r="331" spans="1:10" ht="14.4" x14ac:dyDescent="0.25">
      <c r="A331" s="411" t="s">
        <v>161</v>
      </c>
      <c r="B331" s="412" t="s">
        <v>914</v>
      </c>
      <c r="C331" s="413" t="s">
        <v>165</v>
      </c>
      <c r="D331" s="413" t="s">
        <v>334</v>
      </c>
      <c r="E331" s="482"/>
      <c r="F331" s="482"/>
      <c r="G331" s="482">
        <v>0</v>
      </c>
      <c r="H331" s="414">
        <f>AVERAGEA(E331:G331)</f>
        <v>0</v>
      </c>
      <c r="I331" s="482">
        <v>0</v>
      </c>
      <c r="J331" s="490"/>
    </row>
    <row r="332" spans="1:10" ht="14.4" x14ac:dyDescent="0.25">
      <c r="A332" s="411" t="s">
        <v>159</v>
      </c>
      <c r="B332" s="412" t="s">
        <v>915</v>
      </c>
      <c r="C332" s="413" t="s">
        <v>165</v>
      </c>
      <c r="D332" s="413" t="s">
        <v>922</v>
      </c>
      <c r="E332" s="482"/>
      <c r="F332" s="482"/>
      <c r="G332" s="482">
        <v>0</v>
      </c>
      <c r="H332" s="414">
        <f t="shared" ref="H332:H338" si="14">AVERAGEA(E332:G332)</f>
        <v>0</v>
      </c>
      <c r="I332" s="482">
        <v>0</v>
      </c>
      <c r="J332" s="490"/>
    </row>
    <row r="333" spans="1:10" ht="14.4" x14ac:dyDescent="0.25">
      <c r="A333" s="413" t="s">
        <v>177</v>
      </c>
      <c r="B333" s="412" t="s">
        <v>916</v>
      </c>
      <c r="C333" s="413" t="s">
        <v>165</v>
      </c>
      <c r="D333" s="413" t="s">
        <v>922</v>
      </c>
      <c r="E333" s="482"/>
      <c r="F333" s="482"/>
      <c r="G333" s="482">
        <v>0</v>
      </c>
      <c r="H333" s="414">
        <f t="shared" si="14"/>
        <v>0</v>
      </c>
      <c r="I333" s="482">
        <v>0</v>
      </c>
      <c r="J333" s="490"/>
    </row>
    <row r="334" spans="1:10" ht="14.4" x14ac:dyDescent="0.25">
      <c r="A334" s="411" t="s">
        <v>167</v>
      </c>
      <c r="B334" s="412" t="s">
        <v>917</v>
      </c>
      <c r="C334" s="413" t="s">
        <v>165</v>
      </c>
      <c r="D334" s="413" t="s">
        <v>922</v>
      </c>
      <c r="E334" s="482"/>
      <c r="F334" s="482"/>
      <c r="G334" s="482">
        <v>0</v>
      </c>
      <c r="H334" s="414">
        <f t="shared" si="14"/>
        <v>0</v>
      </c>
      <c r="I334" s="482">
        <v>0</v>
      </c>
      <c r="J334" s="490"/>
    </row>
    <row r="335" spans="1:10" ht="14.4" x14ac:dyDescent="0.25">
      <c r="A335" s="411" t="s">
        <v>286</v>
      </c>
      <c r="B335" s="439" t="s">
        <v>1391</v>
      </c>
      <c r="C335" s="413" t="s">
        <v>173</v>
      </c>
      <c r="D335" s="413" t="s">
        <v>923</v>
      </c>
      <c r="E335" s="482"/>
      <c r="F335" s="482"/>
      <c r="G335" s="482">
        <v>0</v>
      </c>
      <c r="H335" s="414">
        <f t="shared" si="14"/>
        <v>0</v>
      </c>
      <c r="I335" s="482">
        <v>0</v>
      </c>
      <c r="J335" s="483"/>
    </row>
    <row r="336" spans="1:10" ht="14.4" x14ac:dyDescent="0.25">
      <c r="A336" s="411" t="s">
        <v>287</v>
      </c>
      <c r="B336" s="412" t="s">
        <v>231</v>
      </c>
      <c r="C336" s="413" t="s">
        <v>173</v>
      </c>
      <c r="D336" s="413" t="s">
        <v>379</v>
      </c>
      <c r="E336" s="482"/>
      <c r="F336" s="482"/>
      <c r="G336" s="482">
        <v>0</v>
      </c>
      <c r="H336" s="414">
        <f t="shared" si="14"/>
        <v>0</v>
      </c>
      <c r="I336" s="482">
        <v>0</v>
      </c>
      <c r="J336" s="490"/>
    </row>
    <row r="337" spans="1:10" ht="14.4" x14ac:dyDescent="0.25">
      <c r="A337" s="411" t="s">
        <v>288</v>
      </c>
      <c r="B337" s="412" t="s">
        <v>232</v>
      </c>
      <c r="C337" s="413" t="s">
        <v>173</v>
      </c>
      <c r="D337" s="413" t="s">
        <v>379</v>
      </c>
      <c r="E337" s="482"/>
      <c r="F337" s="482"/>
      <c r="G337" s="482">
        <v>0</v>
      </c>
      <c r="H337" s="414">
        <f t="shared" si="14"/>
        <v>0</v>
      </c>
      <c r="I337" s="482">
        <v>0</v>
      </c>
      <c r="J337" s="483"/>
    </row>
    <row r="338" spans="1:10" ht="27.6" x14ac:dyDescent="0.25">
      <c r="A338" s="413" t="s">
        <v>289</v>
      </c>
      <c r="B338" s="412" t="s">
        <v>376</v>
      </c>
      <c r="C338" s="413" t="s">
        <v>165</v>
      </c>
      <c r="D338" s="413" t="s">
        <v>377</v>
      </c>
      <c r="E338" s="482"/>
      <c r="F338" s="482"/>
      <c r="G338" s="482">
        <v>0</v>
      </c>
      <c r="H338" s="414">
        <f t="shared" si="14"/>
        <v>0</v>
      </c>
      <c r="I338" s="482">
        <v>0</v>
      </c>
      <c r="J338" s="483"/>
    </row>
    <row r="339" spans="1:10" ht="27.6" x14ac:dyDescent="0.25">
      <c r="A339" s="413" t="s">
        <v>347</v>
      </c>
      <c r="B339" s="412" t="s">
        <v>370</v>
      </c>
      <c r="C339" s="413" t="s">
        <v>165</v>
      </c>
      <c r="D339" s="413" t="s">
        <v>154</v>
      </c>
      <c r="E339" s="194"/>
      <c r="F339" s="194"/>
      <c r="G339" s="194"/>
      <c r="H339" s="414">
        <f>IFERROR(AVERAGEIF(E339:G339,"&gt;0",E339:G339),0)</f>
        <v>0</v>
      </c>
      <c r="I339" s="194"/>
      <c r="J339" s="483"/>
    </row>
    <row r="340" spans="1:10" ht="14.4" x14ac:dyDescent="0.25">
      <c r="A340" s="413" t="s">
        <v>409</v>
      </c>
      <c r="B340" s="412" t="s">
        <v>371</v>
      </c>
      <c r="C340" s="413" t="s">
        <v>173</v>
      </c>
      <c r="D340" s="413" t="s">
        <v>154</v>
      </c>
      <c r="E340" s="194"/>
      <c r="F340" s="194"/>
      <c r="G340" s="194"/>
      <c r="H340" s="414">
        <f>IFERROR(AVERAGEIF(E340:G340,"&gt;0",E340:G340),0)</f>
        <v>0</v>
      </c>
      <c r="I340" s="194"/>
      <c r="J340" s="483"/>
    </row>
    <row r="341" spans="1:10" ht="55.2" x14ac:dyDescent="0.25">
      <c r="A341" s="413" t="s">
        <v>817</v>
      </c>
      <c r="B341" s="412" t="s">
        <v>372</v>
      </c>
      <c r="C341" s="413" t="s">
        <v>173</v>
      </c>
      <c r="D341" s="413" t="s">
        <v>373</v>
      </c>
      <c r="E341" s="194"/>
      <c r="F341" s="194"/>
      <c r="G341" s="194"/>
      <c r="H341" s="414">
        <f>IFERROR(AVERAGEIF(E341:G341,"&gt;0",E341:G341),0)</f>
        <v>0</v>
      </c>
      <c r="I341" s="194"/>
      <c r="J341" s="483"/>
    </row>
    <row r="342" spans="1:10" ht="55.2" x14ac:dyDescent="0.25">
      <c r="A342" s="413" t="s">
        <v>1502</v>
      </c>
      <c r="B342" s="412" t="s">
        <v>374</v>
      </c>
      <c r="C342" s="413" t="s">
        <v>173</v>
      </c>
      <c r="D342" s="413" t="s">
        <v>375</v>
      </c>
      <c r="E342" s="194"/>
      <c r="F342" s="194"/>
      <c r="G342" s="194"/>
      <c r="H342" s="414">
        <f>IFERROR(AVERAGEIF(E342:G342,"&gt;0",E342:G342),0)</f>
        <v>0</v>
      </c>
      <c r="I342" s="194"/>
      <c r="J342" s="483"/>
    </row>
    <row r="343" spans="1:10" x14ac:dyDescent="0.25">
      <c r="A343" s="411"/>
      <c r="B343" s="412"/>
      <c r="C343" s="413"/>
      <c r="D343" s="413"/>
      <c r="E343" s="411"/>
      <c r="F343" s="411"/>
      <c r="G343" s="411"/>
      <c r="H343" s="427"/>
      <c r="I343" s="492"/>
      <c r="J343" s="490"/>
    </row>
    <row r="344" spans="1:10" s="410" customFormat="1" x14ac:dyDescent="0.25">
      <c r="A344" s="160" t="s">
        <v>140</v>
      </c>
      <c r="B344" s="161" t="s">
        <v>298</v>
      </c>
      <c r="C344" s="162"/>
      <c r="D344" s="163"/>
      <c r="E344" s="163"/>
      <c r="F344" s="163"/>
      <c r="G344" s="163"/>
      <c r="H344" s="400"/>
      <c r="I344" s="164"/>
      <c r="J344" s="164"/>
    </row>
    <row r="345" spans="1:10" ht="14.4" x14ac:dyDescent="0.25">
      <c r="A345" s="411" t="s">
        <v>31</v>
      </c>
      <c r="B345" s="412" t="s">
        <v>172</v>
      </c>
      <c r="C345" s="413" t="s">
        <v>173</v>
      </c>
      <c r="D345" s="413" t="s">
        <v>53</v>
      </c>
      <c r="E345" s="964"/>
      <c r="F345" s="964"/>
      <c r="G345" s="964">
        <v>0</v>
      </c>
      <c r="H345" s="414">
        <f>AVERAGEA(E345:G345)</f>
        <v>0</v>
      </c>
      <c r="I345" s="482"/>
      <c r="J345" s="483"/>
    </row>
    <row r="346" spans="1:10" ht="14.4" x14ac:dyDescent="0.25">
      <c r="A346" s="411" t="s">
        <v>29</v>
      </c>
      <c r="B346" s="412" t="s">
        <v>2012</v>
      </c>
      <c r="C346" s="413" t="s">
        <v>173</v>
      </c>
      <c r="D346" s="413" t="s">
        <v>53</v>
      </c>
      <c r="E346" s="991"/>
      <c r="F346" s="991"/>
      <c r="G346" s="991">
        <v>0</v>
      </c>
      <c r="H346" s="414">
        <f>AVERAGEA(E346:G346)</f>
        <v>0</v>
      </c>
      <c r="I346" s="991"/>
      <c r="J346" s="483"/>
    </row>
    <row r="347" spans="1:10" x14ac:dyDescent="0.25">
      <c r="A347" s="415" t="s">
        <v>27</v>
      </c>
      <c r="B347" s="416" t="s">
        <v>170</v>
      </c>
      <c r="C347" s="415"/>
      <c r="D347" s="415" t="s">
        <v>122</v>
      </c>
      <c r="E347" s="415"/>
      <c r="F347" s="415"/>
      <c r="G347" s="415">
        <f>IF(G345=0,0,(G346/G345)*100)</f>
        <v>0</v>
      </c>
      <c r="H347" s="415">
        <f>IF(H345=0,0,(H346/H345)*100)</f>
        <v>0</v>
      </c>
      <c r="I347" s="415">
        <f>IF(I345=0,0,(I346/I345)*100)</f>
        <v>0</v>
      </c>
      <c r="J347" s="493"/>
    </row>
    <row r="348" spans="1:10" ht="41.4" x14ac:dyDescent="0.25">
      <c r="A348" s="411" t="s">
        <v>25</v>
      </c>
      <c r="B348" s="412" t="s">
        <v>2011</v>
      </c>
      <c r="C348" s="406" t="s">
        <v>173</v>
      </c>
      <c r="D348" s="413" t="s">
        <v>703</v>
      </c>
      <c r="E348" s="990"/>
      <c r="F348" s="990"/>
      <c r="G348" s="990"/>
      <c r="H348" s="414">
        <f>IFERROR(AVERAGEIF(E348:G348,"&gt;0",E348:G348),0)</f>
        <v>0</v>
      </c>
      <c r="I348" s="194"/>
      <c r="J348" s="483"/>
    </row>
    <row r="349" spans="1:10" ht="41.4" x14ac:dyDescent="0.25">
      <c r="A349" s="411" t="s">
        <v>23</v>
      </c>
      <c r="B349" s="412" t="s">
        <v>2013</v>
      </c>
      <c r="C349" s="406" t="s">
        <v>173</v>
      </c>
      <c r="D349" s="413" t="s">
        <v>704</v>
      </c>
      <c r="E349" s="990"/>
      <c r="F349" s="990"/>
      <c r="G349" s="990"/>
      <c r="H349" s="414">
        <f>IFERROR(AVERAGEIF(E349:G349,"&gt;0",E349:G349),0)</f>
        <v>0</v>
      </c>
      <c r="I349" s="990"/>
      <c r="J349" s="483"/>
    </row>
    <row r="350" spans="1:10" ht="15" thickBot="1" x14ac:dyDescent="0.3">
      <c r="A350" s="411" t="s">
        <v>159</v>
      </c>
      <c r="B350" s="412" t="s">
        <v>2018</v>
      </c>
      <c r="C350" s="406" t="s">
        <v>173</v>
      </c>
      <c r="D350" s="413" t="s">
        <v>53</v>
      </c>
      <c r="E350" s="996"/>
      <c r="F350" s="996"/>
      <c r="G350" s="996">
        <v>0</v>
      </c>
      <c r="H350" s="414">
        <f>AVERAGEA(E350:G350)</f>
        <v>0</v>
      </c>
      <c r="I350" s="996"/>
      <c r="J350" s="483"/>
    </row>
    <row r="351" spans="1:10" ht="15" thickBot="1" x14ac:dyDescent="0.3">
      <c r="A351" s="411" t="s">
        <v>177</v>
      </c>
      <c r="B351" s="412" t="s">
        <v>2019</v>
      </c>
      <c r="C351" s="406" t="s">
        <v>173</v>
      </c>
      <c r="D351" s="413" t="s">
        <v>53</v>
      </c>
      <c r="E351" s="996"/>
      <c r="F351" s="996"/>
      <c r="G351" s="996">
        <v>0</v>
      </c>
      <c r="H351" s="414">
        <f>AVERAGEA(E351:G351)</f>
        <v>0</v>
      </c>
      <c r="I351" s="996"/>
      <c r="J351" s="483"/>
    </row>
    <row r="352" spans="1:10" ht="14.4" x14ac:dyDescent="0.25">
      <c r="A352" s="411" t="s">
        <v>167</v>
      </c>
      <c r="B352" s="412" t="s">
        <v>705</v>
      </c>
      <c r="C352" s="413" t="s">
        <v>173</v>
      </c>
      <c r="D352" s="413" t="s">
        <v>53</v>
      </c>
      <c r="E352" s="991"/>
      <c r="F352" s="991"/>
      <c r="G352" s="991">
        <v>0</v>
      </c>
      <c r="H352" s="414">
        <f>AVERAGEA(E352:G352)</f>
        <v>0</v>
      </c>
      <c r="I352" s="482"/>
      <c r="J352" s="483"/>
    </row>
    <row r="353" spans="1:10" ht="14.4" x14ac:dyDescent="0.25">
      <c r="A353" s="411" t="s">
        <v>286</v>
      </c>
      <c r="B353" s="412" t="s">
        <v>706</v>
      </c>
      <c r="C353" s="413" t="s">
        <v>173</v>
      </c>
      <c r="D353" s="413" t="s">
        <v>53</v>
      </c>
      <c r="E353" s="991"/>
      <c r="F353" s="991"/>
      <c r="G353" s="991">
        <v>0</v>
      </c>
      <c r="H353" s="414">
        <f>AVERAGEA(E353:G353)</f>
        <v>0</v>
      </c>
      <c r="I353" s="482"/>
      <c r="J353" s="483"/>
    </row>
    <row r="354" spans="1:10" x14ac:dyDescent="0.25">
      <c r="A354" s="411"/>
      <c r="B354" s="412"/>
      <c r="C354" s="413"/>
      <c r="D354" s="413"/>
      <c r="E354" s="490"/>
      <c r="F354" s="490"/>
      <c r="G354" s="490"/>
      <c r="H354" s="427"/>
      <c r="I354" s="492"/>
      <c r="J354" s="490"/>
    </row>
    <row r="355" spans="1:10" s="410" customFormat="1" x14ac:dyDescent="0.25">
      <c r="A355" s="160" t="s">
        <v>340</v>
      </c>
      <c r="B355" s="161" t="s">
        <v>346</v>
      </c>
      <c r="C355" s="162"/>
      <c r="D355" s="163"/>
      <c r="E355" s="163"/>
      <c r="F355" s="163"/>
      <c r="G355" s="163"/>
      <c r="H355" s="400"/>
      <c r="I355" s="164"/>
      <c r="J355" s="164"/>
    </row>
    <row r="356" spans="1:10" s="410" customFormat="1" x14ac:dyDescent="0.25">
      <c r="A356" s="160" t="s">
        <v>399</v>
      </c>
      <c r="B356" s="161" t="s">
        <v>233</v>
      </c>
      <c r="C356" s="162"/>
      <c r="D356" s="163"/>
      <c r="E356" s="163"/>
      <c r="F356" s="163"/>
      <c r="G356" s="163"/>
      <c r="H356" s="400"/>
      <c r="I356" s="164"/>
      <c r="J356" s="164"/>
    </row>
    <row r="357" spans="1:10" ht="14.4" x14ac:dyDescent="0.25">
      <c r="A357" s="411" t="s">
        <v>31</v>
      </c>
      <c r="B357" s="412" t="s">
        <v>738</v>
      </c>
      <c r="C357" s="413" t="s">
        <v>165</v>
      </c>
      <c r="D357" s="413" t="s">
        <v>53</v>
      </c>
      <c r="E357" s="965"/>
      <c r="F357" s="965"/>
      <c r="G357" s="965">
        <v>0</v>
      </c>
      <c r="H357" s="414">
        <f>AVERAGEA(E357:G357)</f>
        <v>0</v>
      </c>
      <c r="I357" s="482"/>
      <c r="J357" s="490"/>
    </row>
    <row r="358" spans="1:10" ht="14.4" x14ac:dyDescent="0.25">
      <c r="A358" s="411" t="s">
        <v>29</v>
      </c>
      <c r="B358" s="412" t="s">
        <v>234</v>
      </c>
      <c r="C358" s="413" t="s">
        <v>165</v>
      </c>
      <c r="D358" s="413" t="s">
        <v>53</v>
      </c>
      <c r="E358" s="991"/>
      <c r="F358" s="991"/>
      <c r="G358" s="991">
        <v>0</v>
      </c>
      <c r="H358" s="414">
        <f>AVERAGEA(E358:G358)</f>
        <v>0</v>
      </c>
      <c r="I358" s="991"/>
      <c r="J358" s="483"/>
    </row>
    <row r="359" spans="1:10" ht="14.4" x14ac:dyDescent="0.25">
      <c r="A359" s="411" t="s">
        <v>27</v>
      </c>
      <c r="B359" s="412" t="s">
        <v>235</v>
      </c>
      <c r="C359" s="413" t="s">
        <v>165</v>
      </c>
      <c r="D359" s="413" t="s">
        <v>174</v>
      </c>
      <c r="E359" s="194"/>
      <c r="F359" s="194"/>
      <c r="G359" s="194"/>
      <c r="H359" s="414">
        <f>IFERROR(AVERAGEIF(E359:G359,"&gt;0",E359:G359),0)</f>
        <v>0</v>
      </c>
      <c r="I359" s="194"/>
      <c r="J359" s="483"/>
    </row>
    <row r="360" spans="1:10" ht="14.4" x14ac:dyDescent="0.25">
      <c r="A360" s="411" t="s">
        <v>25</v>
      </c>
      <c r="B360" s="412" t="s">
        <v>236</v>
      </c>
      <c r="C360" s="413" t="s">
        <v>165</v>
      </c>
      <c r="D360" s="413" t="s">
        <v>154</v>
      </c>
      <c r="E360" s="990"/>
      <c r="F360" s="990"/>
      <c r="G360" s="990"/>
      <c r="H360" s="414">
        <f>IFERROR(AVERAGEIF(E360:G360,"&gt;0",E360:G360),0)</f>
        <v>0</v>
      </c>
      <c r="I360" s="194"/>
      <c r="J360" s="483"/>
    </row>
    <row r="361" spans="1:10" x14ac:dyDescent="0.25">
      <c r="A361" s="411"/>
      <c r="B361" s="412"/>
      <c r="C361" s="413"/>
      <c r="D361" s="413"/>
      <c r="E361" s="411"/>
      <c r="F361" s="411"/>
      <c r="G361" s="411"/>
      <c r="H361" s="427"/>
      <c r="I361" s="411"/>
      <c r="J361" s="483"/>
    </row>
    <row r="362" spans="1:10" s="410" customFormat="1" x14ac:dyDescent="0.25">
      <c r="A362" s="160" t="s">
        <v>400</v>
      </c>
      <c r="B362" s="161" t="s">
        <v>237</v>
      </c>
      <c r="C362" s="162"/>
      <c r="D362" s="163"/>
      <c r="E362" s="163"/>
      <c r="F362" s="163"/>
      <c r="G362" s="163"/>
      <c r="H362" s="400"/>
      <c r="I362" s="163"/>
      <c r="J362" s="164"/>
    </row>
    <row r="363" spans="1:10" ht="14.4" x14ac:dyDescent="0.25">
      <c r="A363" s="411" t="s">
        <v>31</v>
      </c>
      <c r="B363" s="412" t="s">
        <v>738</v>
      </c>
      <c r="C363" s="413" t="s">
        <v>165</v>
      </c>
      <c r="D363" s="413" t="s">
        <v>53</v>
      </c>
      <c r="E363" s="967"/>
      <c r="F363" s="967"/>
      <c r="G363" s="967">
        <v>0</v>
      </c>
      <c r="H363" s="414">
        <f>AVERAGEA(E363:G363)</f>
        <v>0</v>
      </c>
      <c r="I363" s="482"/>
      <c r="J363" s="490"/>
    </row>
    <row r="364" spans="1:10" ht="14.4" x14ac:dyDescent="0.25">
      <c r="A364" s="411" t="s">
        <v>29</v>
      </c>
      <c r="B364" s="412" t="s">
        <v>234</v>
      </c>
      <c r="C364" s="413" t="s">
        <v>165</v>
      </c>
      <c r="D364" s="413" t="s">
        <v>53</v>
      </c>
      <c r="E364" s="991"/>
      <c r="F364" s="991"/>
      <c r="G364" s="991">
        <v>0</v>
      </c>
      <c r="H364" s="414">
        <f>AVERAGEA(E364:G364)</f>
        <v>0</v>
      </c>
      <c r="I364" s="991"/>
      <c r="J364" s="483"/>
    </row>
    <row r="365" spans="1:10" ht="14.4" x14ac:dyDescent="0.25">
      <c r="A365" s="411" t="s">
        <v>27</v>
      </c>
      <c r="B365" s="412" t="s">
        <v>238</v>
      </c>
      <c r="C365" s="413" t="s">
        <v>165</v>
      </c>
      <c r="D365" s="413" t="s">
        <v>174</v>
      </c>
      <c r="E365" s="966"/>
      <c r="F365" s="966"/>
      <c r="G365" s="966"/>
      <c r="H365" s="414">
        <f>IFERROR(AVERAGEIF(E365:G365,"&gt;0",E365:G365),0)</f>
        <v>0</v>
      </c>
      <c r="I365" s="194"/>
      <c r="J365" s="483"/>
    </row>
    <row r="366" spans="1:10" ht="14.4" x14ac:dyDescent="0.25">
      <c r="A366" s="411" t="s">
        <v>25</v>
      </c>
      <c r="B366" s="412" t="s">
        <v>239</v>
      </c>
      <c r="C366" s="413" t="s">
        <v>165</v>
      </c>
      <c r="D366" s="413" t="s">
        <v>154</v>
      </c>
      <c r="E366" s="990"/>
      <c r="F366" s="990"/>
      <c r="G366" s="990"/>
      <c r="H366" s="414">
        <f>IFERROR(AVERAGEIF(E366:G366,"&gt;0",E366:G366),0)</f>
        <v>0</v>
      </c>
      <c r="I366" s="194"/>
      <c r="J366" s="483"/>
    </row>
    <row r="367" spans="1:10" x14ac:dyDescent="0.25">
      <c r="A367" s="411"/>
      <c r="B367" s="412"/>
      <c r="C367" s="413"/>
      <c r="D367" s="413"/>
      <c r="E367" s="411"/>
      <c r="F367" s="411"/>
      <c r="G367" s="411"/>
      <c r="H367" s="427"/>
      <c r="I367" s="411"/>
      <c r="J367" s="483"/>
    </row>
    <row r="368" spans="1:10" s="410" customFormat="1" x14ac:dyDescent="0.25">
      <c r="A368" s="160" t="s">
        <v>401</v>
      </c>
      <c r="B368" s="161" t="s">
        <v>240</v>
      </c>
      <c r="C368" s="162"/>
      <c r="D368" s="163"/>
      <c r="E368" s="163"/>
      <c r="F368" s="163"/>
      <c r="G368" s="163"/>
      <c r="H368" s="400"/>
      <c r="I368" s="163"/>
      <c r="J368" s="164"/>
    </row>
    <row r="369" spans="1:10" ht="14.4" x14ac:dyDescent="0.25">
      <c r="A369" s="411" t="s">
        <v>31</v>
      </c>
      <c r="B369" s="412" t="s">
        <v>738</v>
      </c>
      <c r="C369" s="413" t="s">
        <v>165</v>
      </c>
      <c r="D369" s="413" t="s">
        <v>53</v>
      </c>
      <c r="E369" s="991"/>
      <c r="F369" s="991"/>
      <c r="G369" s="991">
        <v>0</v>
      </c>
      <c r="H369" s="414">
        <f>AVERAGEA(E369:G369)</f>
        <v>0</v>
      </c>
      <c r="I369" s="991">
        <v>0</v>
      </c>
      <c r="J369" s="490"/>
    </row>
    <row r="370" spans="1:10" ht="14.4" x14ac:dyDescent="0.25">
      <c r="A370" s="411" t="s">
        <v>29</v>
      </c>
      <c r="B370" s="412" t="s">
        <v>234</v>
      </c>
      <c r="C370" s="413" t="s">
        <v>165</v>
      </c>
      <c r="D370" s="413" t="s">
        <v>53</v>
      </c>
      <c r="E370" s="991"/>
      <c r="F370" s="991"/>
      <c r="G370" s="991">
        <v>0</v>
      </c>
      <c r="H370" s="414">
        <f>AVERAGEA(E370:G370)</f>
        <v>0</v>
      </c>
      <c r="I370" s="991">
        <v>0</v>
      </c>
      <c r="J370" s="483"/>
    </row>
    <row r="371" spans="1:10" ht="14.4" x14ac:dyDescent="0.25">
      <c r="A371" s="411" t="s">
        <v>27</v>
      </c>
      <c r="B371" s="412" t="s">
        <v>241</v>
      </c>
      <c r="C371" s="413" t="s">
        <v>165</v>
      </c>
      <c r="D371" s="413" t="s">
        <v>174</v>
      </c>
      <c r="E371" s="194"/>
      <c r="F371" s="194"/>
      <c r="G371" s="990"/>
      <c r="H371" s="414">
        <f>IFERROR(AVERAGEIF(E371:G371,"&gt;0",E371:G371),0)</f>
        <v>0</v>
      </c>
      <c r="I371" s="990"/>
      <c r="J371" s="483"/>
    </row>
    <row r="372" spans="1:10" ht="14.4" x14ac:dyDescent="0.25">
      <c r="A372" s="411" t="s">
        <v>25</v>
      </c>
      <c r="B372" s="412" t="s">
        <v>242</v>
      </c>
      <c r="C372" s="413" t="s">
        <v>165</v>
      </c>
      <c r="D372" s="413" t="s">
        <v>154</v>
      </c>
      <c r="E372" s="990"/>
      <c r="F372" s="990"/>
      <c r="G372" s="990"/>
      <c r="H372" s="414">
        <f>IFERROR(AVERAGEIF(E372:G372,"&gt;0",E372:G372),0)</f>
        <v>0</v>
      </c>
      <c r="I372" s="990"/>
      <c r="J372" s="483"/>
    </row>
    <row r="373" spans="1:10" x14ac:dyDescent="0.25">
      <c r="A373" s="411"/>
      <c r="B373" s="412"/>
      <c r="C373" s="413"/>
      <c r="D373" s="413"/>
      <c r="E373" s="411"/>
      <c r="F373" s="411"/>
      <c r="G373" s="411"/>
      <c r="H373" s="427"/>
      <c r="I373" s="411"/>
      <c r="J373" s="483"/>
    </row>
    <row r="374" spans="1:10" s="410" customFormat="1" x14ac:dyDescent="0.25">
      <c r="A374" s="160" t="s">
        <v>402</v>
      </c>
      <c r="B374" s="161" t="s">
        <v>243</v>
      </c>
      <c r="C374" s="162"/>
      <c r="D374" s="163"/>
      <c r="E374" s="163"/>
      <c r="F374" s="163"/>
      <c r="G374" s="163"/>
      <c r="H374" s="400"/>
      <c r="I374" s="163"/>
      <c r="J374" s="164"/>
    </row>
    <row r="375" spans="1:10" ht="14.4" x14ac:dyDescent="0.25">
      <c r="A375" s="411" t="s">
        <v>31</v>
      </c>
      <c r="B375" s="412" t="s">
        <v>738</v>
      </c>
      <c r="C375" s="413" t="s">
        <v>165</v>
      </c>
      <c r="D375" s="413" t="s">
        <v>53</v>
      </c>
      <c r="E375" s="991"/>
      <c r="F375" s="991"/>
      <c r="G375" s="991">
        <v>0</v>
      </c>
      <c r="H375" s="414">
        <f>AVERAGEA(E375:G375)</f>
        <v>0</v>
      </c>
      <c r="I375" s="991">
        <v>0</v>
      </c>
      <c r="J375" s="490"/>
    </row>
    <row r="376" spans="1:10" ht="14.4" x14ac:dyDescent="0.25">
      <c r="A376" s="411" t="s">
        <v>29</v>
      </c>
      <c r="B376" s="412" t="s">
        <v>234</v>
      </c>
      <c r="C376" s="413" t="s">
        <v>165</v>
      </c>
      <c r="D376" s="413" t="s">
        <v>53</v>
      </c>
      <c r="E376" s="991"/>
      <c r="F376" s="991"/>
      <c r="G376" s="991">
        <v>0</v>
      </c>
      <c r="H376" s="414">
        <f>AVERAGEA(E376:G376)</f>
        <v>0</v>
      </c>
      <c r="I376" s="991">
        <v>0</v>
      </c>
      <c r="J376" s="483"/>
    </row>
    <row r="377" spans="1:10" ht="14.4" x14ac:dyDescent="0.25">
      <c r="A377" s="411" t="s">
        <v>27</v>
      </c>
      <c r="B377" s="412" t="s">
        <v>244</v>
      </c>
      <c r="C377" s="413" t="s">
        <v>165</v>
      </c>
      <c r="D377" s="413" t="s">
        <v>174</v>
      </c>
      <c r="E377" s="194"/>
      <c r="F377" s="194"/>
      <c r="G377" s="990"/>
      <c r="H377" s="414">
        <f>IFERROR(AVERAGEIF(E377:G377,"&gt;0",E377:G377),0)</f>
        <v>0</v>
      </c>
      <c r="I377" s="990"/>
      <c r="J377" s="483"/>
    </row>
    <row r="378" spans="1:10" ht="14.4" x14ac:dyDescent="0.25">
      <c r="A378" s="411" t="s">
        <v>25</v>
      </c>
      <c r="B378" s="412" t="s">
        <v>245</v>
      </c>
      <c r="C378" s="413" t="s">
        <v>165</v>
      </c>
      <c r="D378" s="413" t="s">
        <v>154</v>
      </c>
      <c r="E378" s="990"/>
      <c r="F378" s="990"/>
      <c r="G378" s="990"/>
      <c r="H378" s="414">
        <f>IFERROR(AVERAGEIF(E378:G378,"&gt;0",E378:G378),0)</f>
        <v>0</v>
      </c>
      <c r="I378" s="990"/>
      <c r="J378" s="483"/>
    </row>
    <row r="379" spans="1:10" x14ac:dyDescent="0.25">
      <c r="A379" s="411"/>
      <c r="B379" s="412"/>
      <c r="C379" s="413"/>
      <c r="D379" s="413"/>
      <c r="E379" s="411"/>
      <c r="F379" s="411"/>
      <c r="G379" s="411"/>
      <c r="H379" s="427"/>
      <c r="I379" s="411"/>
      <c r="J379" s="483"/>
    </row>
    <row r="380" spans="1:10" s="410" customFormat="1" x14ac:dyDescent="0.25">
      <c r="A380" s="160" t="s">
        <v>403</v>
      </c>
      <c r="B380" s="161" t="s">
        <v>246</v>
      </c>
      <c r="C380" s="162"/>
      <c r="D380" s="163"/>
      <c r="E380" s="163"/>
      <c r="F380" s="163"/>
      <c r="G380" s="163"/>
      <c r="H380" s="400"/>
      <c r="I380" s="163"/>
      <c r="J380" s="164"/>
    </row>
    <row r="381" spans="1:10" ht="14.4" x14ac:dyDescent="0.25">
      <c r="A381" s="411" t="s">
        <v>31</v>
      </c>
      <c r="B381" s="412" t="s">
        <v>738</v>
      </c>
      <c r="C381" s="413" t="s">
        <v>165</v>
      </c>
      <c r="D381" s="413" t="s">
        <v>53</v>
      </c>
      <c r="E381" s="969"/>
      <c r="F381" s="969"/>
      <c r="G381" s="991">
        <v>0</v>
      </c>
      <c r="H381" s="414">
        <f>AVERAGEA(E381:G381)</f>
        <v>0</v>
      </c>
      <c r="I381" s="991">
        <v>0</v>
      </c>
      <c r="J381" s="490"/>
    </row>
    <row r="382" spans="1:10" ht="14.4" x14ac:dyDescent="0.25">
      <c r="A382" s="411" t="s">
        <v>29</v>
      </c>
      <c r="B382" s="412" t="s">
        <v>234</v>
      </c>
      <c r="C382" s="413" t="s">
        <v>165</v>
      </c>
      <c r="D382" s="413" t="s">
        <v>53</v>
      </c>
      <c r="E382" s="991"/>
      <c r="F382" s="991"/>
      <c r="G382" s="991">
        <v>0</v>
      </c>
      <c r="H382" s="414">
        <f>AVERAGEA(E382:G382)</f>
        <v>0</v>
      </c>
      <c r="I382" s="991">
        <v>0</v>
      </c>
      <c r="J382" s="483"/>
    </row>
    <row r="383" spans="1:10" ht="14.4" x14ac:dyDescent="0.25">
      <c r="A383" s="411" t="s">
        <v>27</v>
      </c>
      <c r="B383" s="412" t="s">
        <v>247</v>
      </c>
      <c r="C383" s="413" t="s">
        <v>165</v>
      </c>
      <c r="D383" s="413" t="s">
        <v>174</v>
      </c>
      <c r="E383" s="968"/>
      <c r="F383" s="968"/>
      <c r="G383" s="990"/>
      <c r="H383" s="414">
        <f>IFERROR(AVERAGEIF(E383:G383,"&gt;0",E383:G383),0)</f>
        <v>0</v>
      </c>
      <c r="I383" s="990"/>
      <c r="J383" s="483"/>
    </row>
    <row r="384" spans="1:10" ht="14.4" x14ac:dyDescent="0.25">
      <c r="A384" s="411" t="s">
        <v>25</v>
      </c>
      <c r="B384" s="412" t="s">
        <v>248</v>
      </c>
      <c r="C384" s="413" t="s">
        <v>165</v>
      </c>
      <c r="D384" s="413" t="s">
        <v>154</v>
      </c>
      <c r="E384" s="990"/>
      <c r="F384" s="990"/>
      <c r="G384" s="990"/>
      <c r="H384" s="414">
        <f>IFERROR(AVERAGEIF(E384:G384,"&gt;0",E384:G384),0)</f>
        <v>0</v>
      </c>
      <c r="I384" s="990"/>
      <c r="J384" s="483"/>
    </row>
    <row r="385" spans="1:10" x14ac:dyDescent="0.25">
      <c r="A385" s="411"/>
      <c r="B385" s="412"/>
      <c r="C385" s="413"/>
      <c r="D385" s="413"/>
      <c r="E385" s="411"/>
      <c r="F385" s="411"/>
      <c r="G385" s="411"/>
      <c r="H385" s="427"/>
      <c r="I385" s="411"/>
      <c r="J385" s="483"/>
    </row>
    <row r="386" spans="1:10" s="410" customFormat="1" x14ac:dyDescent="0.25">
      <c r="A386" s="160" t="s">
        <v>404</v>
      </c>
      <c r="B386" s="161" t="s">
        <v>249</v>
      </c>
      <c r="C386" s="162"/>
      <c r="D386" s="163"/>
      <c r="E386" s="163"/>
      <c r="F386" s="163"/>
      <c r="G386" s="163"/>
      <c r="H386" s="400"/>
      <c r="I386" s="163"/>
      <c r="J386" s="164"/>
    </row>
    <row r="387" spans="1:10" ht="14.4" x14ac:dyDescent="0.25">
      <c r="A387" s="411" t="s">
        <v>31</v>
      </c>
      <c r="B387" s="412" t="s">
        <v>738</v>
      </c>
      <c r="C387" s="413" t="s">
        <v>165</v>
      </c>
      <c r="D387" s="413" t="s">
        <v>53</v>
      </c>
      <c r="E387" s="482"/>
      <c r="F387" s="482"/>
      <c r="G387" s="482">
        <v>0</v>
      </c>
      <c r="H387" s="414">
        <f>AVERAGEA(E387:G387)</f>
        <v>0</v>
      </c>
      <c r="I387" s="482">
        <v>0</v>
      </c>
      <c r="J387" s="490"/>
    </row>
    <row r="388" spans="1:10" ht="14.4" x14ac:dyDescent="0.25">
      <c r="A388" s="411" t="s">
        <v>29</v>
      </c>
      <c r="B388" s="412" t="s">
        <v>234</v>
      </c>
      <c r="C388" s="413" t="s">
        <v>165</v>
      </c>
      <c r="D388" s="413" t="s">
        <v>53</v>
      </c>
      <c r="E388" s="482"/>
      <c r="F388" s="482"/>
      <c r="G388" s="482">
        <v>0</v>
      </c>
      <c r="H388" s="414">
        <f>AVERAGEA(E388:G388)</f>
        <v>0</v>
      </c>
      <c r="I388" s="482">
        <v>0</v>
      </c>
      <c r="J388" s="483"/>
    </row>
    <row r="389" spans="1:10" ht="14.4" x14ac:dyDescent="0.25">
      <c r="A389" s="411" t="s">
        <v>27</v>
      </c>
      <c r="B389" s="412" t="s">
        <v>264</v>
      </c>
      <c r="C389" s="413" t="s">
        <v>165</v>
      </c>
      <c r="D389" s="413" t="s">
        <v>174</v>
      </c>
      <c r="E389" s="194"/>
      <c r="F389" s="194"/>
      <c r="G389" s="194"/>
      <c r="H389" s="414">
        <f>IFERROR(AVERAGEIF(E389:G389,"&gt;0",E389:G389),0)</f>
        <v>0</v>
      </c>
      <c r="I389" s="194"/>
      <c r="J389" s="483"/>
    </row>
    <row r="390" spans="1:10" ht="14.4" x14ac:dyDescent="0.25">
      <c r="A390" s="411" t="s">
        <v>25</v>
      </c>
      <c r="B390" s="412" t="s">
        <v>265</v>
      </c>
      <c r="C390" s="413" t="s">
        <v>165</v>
      </c>
      <c r="D390" s="413" t="s">
        <v>154</v>
      </c>
      <c r="E390" s="194"/>
      <c r="F390" s="194"/>
      <c r="G390" s="194"/>
      <c r="H390" s="414">
        <f>IFERROR(AVERAGEIF(E390:G390,"&gt;0",E390:G390),0)</f>
        <v>0</v>
      </c>
      <c r="I390" s="194"/>
      <c r="J390" s="483"/>
    </row>
    <row r="391" spans="1:10" x14ac:dyDescent="0.25">
      <c r="A391" s="411"/>
      <c r="B391" s="412"/>
      <c r="C391" s="413"/>
      <c r="D391" s="413"/>
      <c r="E391" s="411"/>
      <c r="F391" s="411"/>
      <c r="G391" s="411"/>
      <c r="H391" s="427"/>
      <c r="I391" s="411"/>
      <c r="J391" s="483"/>
    </row>
    <row r="392" spans="1:10" s="410" customFormat="1" x14ac:dyDescent="0.25">
      <c r="A392" s="160" t="s">
        <v>405</v>
      </c>
      <c r="B392" s="161" t="s">
        <v>250</v>
      </c>
      <c r="C392" s="162"/>
      <c r="D392" s="163"/>
      <c r="E392" s="163"/>
      <c r="F392" s="163"/>
      <c r="G392" s="163"/>
      <c r="H392" s="400"/>
      <c r="I392" s="163"/>
      <c r="J392" s="164"/>
    </row>
    <row r="393" spans="1:10" ht="14.4" x14ac:dyDescent="0.25">
      <c r="A393" s="411" t="s">
        <v>31</v>
      </c>
      <c r="B393" s="439" t="s">
        <v>934</v>
      </c>
      <c r="C393" s="413" t="s">
        <v>165</v>
      </c>
      <c r="D393" s="433" t="s">
        <v>935</v>
      </c>
      <c r="E393" s="972"/>
      <c r="F393" s="975"/>
      <c r="G393" s="978"/>
      <c r="H393" s="508"/>
      <c r="I393" s="508"/>
      <c r="J393" s="750"/>
    </row>
    <row r="394" spans="1:10" ht="14.4" x14ac:dyDescent="0.25">
      <c r="A394" s="411" t="s">
        <v>29</v>
      </c>
      <c r="B394" s="412" t="s">
        <v>738</v>
      </c>
      <c r="C394" s="413" t="s">
        <v>165</v>
      </c>
      <c r="D394" s="413" t="s">
        <v>53</v>
      </c>
      <c r="E394" s="971"/>
      <c r="F394" s="974"/>
      <c r="G394" s="977">
        <v>0</v>
      </c>
      <c r="H394" s="414">
        <f>AVERAGEA(E394:G394)</f>
        <v>0</v>
      </c>
      <c r="I394" s="482"/>
      <c r="J394" s="490"/>
    </row>
    <row r="395" spans="1:10" ht="14.4" x14ac:dyDescent="0.25">
      <c r="A395" s="411" t="s">
        <v>27</v>
      </c>
      <c r="B395" s="412" t="s">
        <v>234</v>
      </c>
      <c r="C395" s="413" t="s">
        <v>165</v>
      </c>
      <c r="D395" s="413" t="s">
        <v>53</v>
      </c>
      <c r="E395" s="991"/>
      <c r="F395" s="991"/>
      <c r="G395" s="991">
        <v>0</v>
      </c>
      <c r="H395" s="414">
        <f>AVERAGEA(E395:G395)</f>
        <v>0</v>
      </c>
      <c r="I395" s="482"/>
      <c r="J395" s="483"/>
    </row>
    <row r="396" spans="1:10" ht="14.4" x14ac:dyDescent="0.25">
      <c r="A396" s="411" t="s">
        <v>25</v>
      </c>
      <c r="B396" s="412" t="s">
        <v>251</v>
      </c>
      <c r="C396" s="413" t="s">
        <v>165</v>
      </c>
      <c r="D396" s="413" t="s">
        <v>174</v>
      </c>
      <c r="E396" s="970"/>
      <c r="F396" s="973"/>
      <c r="G396" s="976"/>
      <c r="H396" s="414">
        <f>IFERROR(AVERAGEIF(E396:G396,"&gt;0",E396:G396),0)</f>
        <v>0</v>
      </c>
      <c r="I396" s="194"/>
      <c r="J396" s="483"/>
    </row>
    <row r="397" spans="1:10" ht="14.4" x14ac:dyDescent="0.25">
      <c r="A397" s="411" t="s">
        <v>23</v>
      </c>
      <c r="B397" s="412" t="s">
        <v>168</v>
      </c>
      <c r="C397" s="413" t="s">
        <v>165</v>
      </c>
      <c r="D397" s="413" t="s">
        <v>154</v>
      </c>
      <c r="E397" s="990"/>
      <c r="F397" s="990"/>
      <c r="G397" s="990"/>
      <c r="H397" s="414">
        <f>IFERROR(AVERAGEIF(E397:G397,"&gt;0",E397:G397),0)</f>
        <v>0</v>
      </c>
      <c r="I397" s="194"/>
      <c r="J397" s="483"/>
    </row>
    <row r="398" spans="1:10" x14ac:dyDescent="0.25">
      <c r="A398" s="411"/>
      <c r="B398" s="412"/>
      <c r="C398" s="413"/>
      <c r="D398" s="413"/>
      <c r="E398" s="413"/>
      <c r="F398" s="413"/>
      <c r="G398" s="413"/>
      <c r="H398" s="413"/>
      <c r="I398" s="413"/>
      <c r="J398" s="483"/>
    </row>
    <row r="399" spans="1:10" s="410" customFormat="1" x14ac:dyDescent="0.25">
      <c r="A399" s="160" t="s">
        <v>1505</v>
      </c>
      <c r="B399" s="161" t="s">
        <v>1504</v>
      </c>
      <c r="C399" s="162"/>
      <c r="D399" s="163"/>
      <c r="E399" s="163"/>
      <c r="F399" s="163"/>
      <c r="G399" s="163"/>
      <c r="H399" s="400"/>
      <c r="I399" s="163"/>
      <c r="J399" s="164"/>
    </row>
    <row r="400" spans="1:10" ht="14.4" x14ac:dyDescent="0.25">
      <c r="A400" s="411" t="s">
        <v>31</v>
      </c>
      <c r="B400" s="439" t="s">
        <v>2008</v>
      </c>
      <c r="C400" s="413" t="s">
        <v>165</v>
      </c>
      <c r="D400" s="413" t="s">
        <v>53</v>
      </c>
      <c r="E400" s="482"/>
      <c r="F400" s="482"/>
      <c r="G400" s="482">
        <v>0</v>
      </c>
      <c r="H400" s="414">
        <f>AVERAGEA(E400:G400)</f>
        <v>0</v>
      </c>
      <c r="I400" s="482">
        <v>0</v>
      </c>
      <c r="J400" s="750"/>
    </row>
    <row r="401" spans="1:10" ht="14.4" x14ac:dyDescent="0.25">
      <c r="A401" s="411" t="s">
        <v>29</v>
      </c>
      <c r="B401" s="412" t="s">
        <v>2009</v>
      </c>
      <c r="C401" s="413" t="s">
        <v>165</v>
      </c>
      <c r="D401" s="413" t="s">
        <v>53</v>
      </c>
      <c r="E401" s="482"/>
      <c r="F401" s="482"/>
      <c r="G401" s="482">
        <v>0</v>
      </c>
      <c r="H401" s="414">
        <f>AVERAGEA(E401:G401)</f>
        <v>0</v>
      </c>
      <c r="I401" s="482">
        <v>0</v>
      </c>
      <c r="J401" s="490"/>
    </row>
    <row r="402" spans="1:10" ht="14.4" x14ac:dyDescent="0.25">
      <c r="A402" s="411" t="s">
        <v>27</v>
      </c>
      <c r="B402" s="412" t="s">
        <v>2010</v>
      </c>
      <c r="C402" s="413" t="s">
        <v>165</v>
      </c>
      <c r="D402" s="413" t="s">
        <v>53</v>
      </c>
      <c r="E402" s="482"/>
      <c r="F402" s="482"/>
      <c r="G402" s="482">
        <v>0</v>
      </c>
      <c r="H402" s="414">
        <f>AVERAGEA(E402:G402)</f>
        <v>0</v>
      </c>
      <c r="I402" s="482">
        <v>0</v>
      </c>
      <c r="J402" s="483"/>
    </row>
    <row r="403" spans="1:10" ht="14.4" x14ac:dyDescent="0.25">
      <c r="A403" s="411" t="s">
        <v>25</v>
      </c>
      <c r="B403" s="412" t="s">
        <v>1506</v>
      </c>
      <c r="C403" s="413" t="s">
        <v>165</v>
      </c>
      <c r="D403" s="413" t="s">
        <v>122</v>
      </c>
      <c r="E403" s="194"/>
      <c r="F403" s="194"/>
      <c r="G403" s="194"/>
      <c r="H403" s="414">
        <f>IFERROR(AVERAGEIF(E403:G403,"&gt;0",E403:G403),0)</f>
        <v>0</v>
      </c>
      <c r="I403" s="194"/>
      <c r="J403" s="483"/>
    </row>
    <row r="404" spans="1:10" x14ac:dyDescent="0.25">
      <c r="A404" s="411"/>
      <c r="B404" s="412"/>
      <c r="C404" s="413"/>
      <c r="D404" s="413"/>
      <c r="E404" s="411"/>
      <c r="F404" s="411"/>
      <c r="G404" s="411"/>
      <c r="H404" s="427"/>
      <c r="I404" s="411"/>
      <c r="J404" s="483"/>
    </row>
    <row r="405" spans="1:10" s="410" customFormat="1" x14ac:dyDescent="0.25">
      <c r="A405" s="160" t="s">
        <v>341</v>
      </c>
      <c r="B405" s="161" t="s">
        <v>714</v>
      </c>
      <c r="C405" s="162"/>
      <c r="D405" s="163"/>
      <c r="E405" s="163"/>
      <c r="F405" s="163"/>
      <c r="G405" s="163"/>
      <c r="H405" s="400"/>
      <c r="I405" s="163"/>
      <c r="J405" s="164"/>
    </row>
    <row r="406" spans="1:10" s="410" customFormat="1" x14ac:dyDescent="0.25">
      <c r="A406" s="163" t="s">
        <v>1454</v>
      </c>
      <c r="B406" s="556" t="s">
        <v>1405</v>
      </c>
      <c r="C406" s="240"/>
      <c r="D406" s="557"/>
      <c r="E406" s="557"/>
      <c r="F406" s="557"/>
      <c r="G406" s="557"/>
      <c r="H406" s="557"/>
      <c r="I406" s="164"/>
      <c r="J406" s="751"/>
    </row>
    <row r="407" spans="1:10" s="410" customFormat="1" x14ac:dyDescent="0.25">
      <c r="A407" s="752" t="s">
        <v>1453</v>
      </c>
      <c r="B407" s="753" t="s">
        <v>715</v>
      </c>
      <c r="C407" s="1076" t="s">
        <v>1406</v>
      </c>
      <c r="D407" s="1077"/>
      <c r="E407" s="1077"/>
      <c r="F407" s="1077"/>
      <c r="G407" s="1077"/>
      <c r="H407" s="1077"/>
      <c r="I407" s="1077"/>
      <c r="J407" s="754"/>
    </row>
    <row r="408" spans="1:10" s="410" customFormat="1" ht="14.4" x14ac:dyDescent="0.25">
      <c r="A408" s="755" t="s">
        <v>31</v>
      </c>
      <c r="B408" s="749" t="s">
        <v>408</v>
      </c>
      <c r="C408" s="756"/>
      <c r="D408" s="757"/>
      <c r="E408" s="757"/>
      <c r="F408" s="757"/>
      <c r="G408" s="757"/>
      <c r="H408" s="757"/>
      <c r="I408" s="757"/>
      <c r="J408" s="757"/>
    </row>
    <row r="409" spans="1:10" s="410" customFormat="1" x14ac:dyDescent="0.25">
      <c r="A409" s="755" t="s">
        <v>29</v>
      </c>
      <c r="B409" s="749" t="s">
        <v>824</v>
      </c>
      <c r="C409" s="413" t="s">
        <v>165</v>
      </c>
      <c r="D409" s="758" t="s">
        <v>642</v>
      </c>
      <c r="E409" s="759"/>
      <c r="F409" s="759"/>
      <c r="G409" s="759">
        <v>0</v>
      </c>
      <c r="H409" s="414">
        <f t="shared" ref="H409:H418" si="15">IFERROR(AVERAGEA(E409:G409),0)</f>
        <v>0</v>
      </c>
      <c r="I409" s="759"/>
      <c r="J409" s="760"/>
    </row>
    <row r="410" spans="1:10" s="410" customFormat="1" x14ac:dyDescent="0.25">
      <c r="A410" s="755" t="s">
        <v>27</v>
      </c>
      <c r="B410" s="749" t="s">
        <v>1407</v>
      </c>
      <c r="C410" s="758" t="s">
        <v>165</v>
      </c>
      <c r="D410" s="758" t="s">
        <v>53</v>
      </c>
      <c r="E410" s="759"/>
      <c r="F410" s="759"/>
      <c r="G410" s="759">
        <v>0</v>
      </c>
      <c r="H410" s="414">
        <f t="shared" si="15"/>
        <v>0</v>
      </c>
      <c r="I410" s="759"/>
      <c r="J410" s="760"/>
    </row>
    <row r="411" spans="1:10" s="410" customFormat="1" x14ac:dyDescent="0.25">
      <c r="A411" s="755" t="s">
        <v>25</v>
      </c>
      <c r="B411" s="749" t="s">
        <v>1408</v>
      </c>
      <c r="C411" s="758" t="s">
        <v>165</v>
      </c>
      <c r="D411" s="758" t="s">
        <v>117</v>
      </c>
      <c r="E411" s="759"/>
      <c r="F411" s="759"/>
      <c r="G411" s="759">
        <v>0</v>
      </c>
      <c r="H411" s="414">
        <f t="shared" si="15"/>
        <v>0</v>
      </c>
      <c r="I411" s="759"/>
      <c r="J411" s="760"/>
    </row>
    <row r="412" spans="1:10" s="410" customFormat="1" x14ac:dyDescent="0.25">
      <c r="A412" s="755" t="s">
        <v>23</v>
      </c>
      <c r="B412" s="749" t="s">
        <v>1409</v>
      </c>
      <c r="C412" s="758" t="s">
        <v>165</v>
      </c>
      <c r="D412" s="758" t="s">
        <v>53</v>
      </c>
      <c r="E412" s="759"/>
      <c r="F412" s="759"/>
      <c r="G412" s="759">
        <v>0</v>
      </c>
      <c r="H412" s="414">
        <f t="shared" si="15"/>
        <v>0</v>
      </c>
      <c r="I412" s="759"/>
      <c r="J412" s="760"/>
    </row>
    <row r="413" spans="1:10" s="410" customFormat="1" ht="14.4" x14ac:dyDescent="0.25">
      <c r="A413" s="755" t="s">
        <v>20</v>
      </c>
      <c r="B413" s="749" t="s">
        <v>1410</v>
      </c>
      <c r="C413" s="758" t="s">
        <v>1411</v>
      </c>
      <c r="D413" s="758" t="s">
        <v>976</v>
      </c>
      <c r="E413" s="761"/>
      <c r="F413" s="761"/>
      <c r="G413" s="761"/>
      <c r="H413" s="414">
        <f>IFERROR(AVERAGEIF(E413:G413,"&gt;0",E413:G413),0)</f>
        <v>0</v>
      </c>
      <c r="I413" s="761"/>
      <c r="J413" s="760"/>
    </row>
    <row r="414" spans="1:10" s="410" customFormat="1" x14ac:dyDescent="0.25">
      <c r="A414" s="755" t="s">
        <v>18</v>
      </c>
      <c r="B414" s="749" t="s">
        <v>1412</v>
      </c>
      <c r="C414" s="758" t="s">
        <v>165</v>
      </c>
      <c r="D414" s="758" t="s">
        <v>53</v>
      </c>
      <c r="E414" s="759"/>
      <c r="F414" s="759"/>
      <c r="G414" s="759">
        <v>0</v>
      </c>
      <c r="H414" s="414">
        <f t="shared" si="15"/>
        <v>0</v>
      </c>
      <c r="I414" s="759"/>
      <c r="J414" s="760"/>
    </row>
    <row r="415" spans="1:10" s="410" customFormat="1" ht="14.4" x14ac:dyDescent="0.25">
      <c r="A415" s="755" t="s">
        <v>34</v>
      </c>
      <c r="B415" s="749" t="s">
        <v>1413</v>
      </c>
      <c r="C415" s="758" t="s">
        <v>1411</v>
      </c>
      <c r="D415" s="758" t="s">
        <v>976</v>
      </c>
      <c r="E415" s="761"/>
      <c r="F415" s="761"/>
      <c r="G415" s="761"/>
      <c r="H415" s="414">
        <f>IFERROR(AVERAGEIF(E415:G415,"&gt;0",E415:G415),0)</f>
        <v>0</v>
      </c>
      <c r="I415" s="761"/>
      <c r="J415" s="760"/>
    </row>
    <row r="416" spans="1:10" s="410" customFormat="1" x14ac:dyDescent="0.25">
      <c r="A416" s="755" t="s">
        <v>51</v>
      </c>
      <c r="B416" s="749" t="s">
        <v>1414</v>
      </c>
      <c r="C416" s="758" t="s">
        <v>165</v>
      </c>
      <c r="D416" s="758" t="s">
        <v>53</v>
      </c>
      <c r="E416" s="759"/>
      <c r="F416" s="759"/>
      <c r="G416" s="759">
        <v>0</v>
      </c>
      <c r="H416" s="414">
        <f t="shared" si="15"/>
        <v>0</v>
      </c>
      <c r="I416" s="759"/>
      <c r="J416" s="760"/>
    </row>
    <row r="417" spans="1:10" s="410" customFormat="1" ht="14.4" x14ac:dyDescent="0.25">
      <c r="A417" s="755" t="s">
        <v>49</v>
      </c>
      <c r="B417" s="749" t="s">
        <v>1415</v>
      </c>
      <c r="C417" s="758" t="s">
        <v>1411</v>
      </c>
      <c r="D417" s="758" t="s">
        <v>976</v>
      </c>
      <c r="E417" s="761"/>
      <c r="F417" s="761"/>
      <c r="G417" s="761"/>
      <c r="H417" s="414">
        <f>IFERROR(AVERAGEIF(E417:G417,"&gt;0",E417:G417),0)</f>
        <v>0</v>
      </c>
      <c r="I417" s="761"/>
      <c r="J417" s="760"/>
    </row>
    <row r="418" spans="1:10" s="410" customFormat="1" x14ac:dyDescent="0.25">
      <c r="A418" s="755" t="s">
        <v>66</v>
      </c>
      <c r="B418" s="749" t="s">
        <v>1416</v>
      </c>
      <c r="C418" s="758" t="s">
        <v>165</v>
      </c>
      <c r="D418" s="758" t="s">
        <v>53</v>
      </c>
      <c r="E418" s="759"/>
      <c r="F418" s="759"/>
      <c r="G418" s="759">
        <v>0</v>
      </c>
      <c r="H418" s="414">
        <f t="shared" si="15"/>
        <v>0</v>
      </c>
      <c r="I418" s="759"/>
      <c r="J418" s="760"/>
    </row>
    <row r="419" spans="1:10" s="410" customFormat="1" ht="14.4" x14ac:dyDescent="0.25">
      <c r="A419" s="755" t="s">
        <v>645</v>
      </c>
      <c r="B419" s="749" t="s">
        <v>1417</v>
      </c>
      <c r="C419" s="758" t="s">
        <v>1411</v>
      </c>
      <c r="D419" s="758" t="s">
        <v>976</v>
      </c>
      <c r="E419" s="761"/>
      <c r="F419" s="761"/>
      <c r="G419" s="761"/>
      <c r="H419" s="414">
        <f>IFERROR(AVERAGEIF(E419:G419,"&gt;0",E419:G419),0)</f>
        <v>0</v>
      </c>
      <c r="I419" s="761"/>
      <c r="J419" s="760"/>
    </row>
    <row r="420" spans="1:10" s="410" customFormat="1" x14ac:dyDescent="0.25">
      <c r="A420" s="755" t="s">
        <v>647</v>
      </c>
      <c r="B420" s="749" t="s">
        <v>1418</v>
      </c>
      <c r="C420" s="758" t="s">
        <v>165</v>
      </c>
      <c r="D420" s="758" t="s">
        <v>641</v>
      </c>
      <c r="E420" s="759"/>
      <c r="F420" s="759"/>
      <c r="G420" s="759">
        <v>0</v>
      </c>
      <c r="H420" s="414">
        <f>IFERROR(AVERAGEIF(E420:G420,"&gt;0",E420:G420),0)</f>
        <v>0</v>
      </c>
      <c r="I420" s="759"/>
      <c r="J420" s="760"/>
    </row>
    <row r="421" spans="1:10" s="410" customFormat="1" ht="14.4" x14ac:dyDescent="0.25">
      <c r="A421" s="762" t="s">
        <v>648</v>
      </c>
      <c r="B421" s="749" t="s">
        <v>1419</v>
      </c>
      <c r="C421" s="758" t="s">
        <v>1411</v>
      </c>
      <c r="D421" s="758" t="s">
        <v>122</v>
      </c>
      <c r="E421" s="761"/>
      <c r="F421" s="761"/>
      <c r="G421" s="761"/>
      <c r="H421" s="414">
        <f>IFERROR(AVERAGEIF(E421:G421,"&gt;0",E421:G421),0)</f>
        <v>0</v>
      </c>
      <c r="I421" s="761"/>
      <c r="J421" s="760"/>
    </row>
    <row r="422" spans="1:10" s="410" customFormat="1" ht="14.4" x14ac:dyDescent="0.25">
      <c r="A422" s="755" t="s">
        <v>650</v>
      </c>
      <c r="B422" s="749" t="s">
        <v>1420</v>
      </c>
      <c r="C422" s="758" t="s">
        <v>1411</v>
      </c>
      <c r="D422" s="758" t="s">
        <v>351</v>
      </c>
      <c r="E422" s="761"/>
      <c r="F422" s="761"/>
      <c r="G422" s="761"/>
      <c r="H422" s="414">
        <f>IFERROR(AVERAGEIF(E422:G422,"&gt;0",E422:G422),0)</f>
        <v>0</v>
      </c>
      <c r="I422" s="761"/>
      <c r="J422" s="760"/>
    </row>
    <row r="423" spans="1:10" s="410" customFormat="1" ht="14.4" x14ac:dyDescent="0.3">
      <c r="A423" s="755" t="s">
        <v>651</v>
      </c>
      <c r="B423" s="749" t="s">
        <v>1421</v>
      </c>
      <c r="C423" s="758" t="s">
        <v>1411</v>
      </c>
      <c r="D423" s="758" t="s">
        <v>641</v>
      </c>
      <c r="E423" s="759"/>
      <c r="F423" s="759"/>
      <c r="G423" s="759">
        <v>0</v>
      </c>
      <c r="H423" s="414">
        <f>IFERROR(AVERAGEA(E423:G423),0)</f>
        <v>0</v>
      </c>
      <c r="I423" s="759"/>
      <c r="J423" s="763"/>
    </row>
    <row r="424" spans="1:10" s="410" customFormat="1" ht="14.4" x14ac:dyDescent="0.3">
      <c r="A424" s="755" t="s">
        <v>652</v>
      </c>
      <c r="B424" s="749" t="s">
        <v>1422</v>
      </c>
      <c r="C424" s="758" t="s">
        <v>1411</v>
      </c>
      <c r="D424" s="758" t="s">
        <v>976</v>
      </c>
      <c r="E424" s="761"/>
      <c r="F424" s="761"/>
      <c r="G424" s="761"/>
      <c r="H424" s="414">
        <f>IFERROR(AVERAGEIF(E424:G424,"&gt;0",E424:G424),0)</f>
        <v>0</v>
      </c>
      <c r="I424" s="761"/>
      <c r="J424" s="763"/>
    </row>
    <row r="425" spans="1:10" s="410" customFormat="1" ht="14.4" x14ac:dyDescent="0.25">
      <c r="A425" s="762" t="s">
        <v>653</v>
      </c>
      <c r="B425" s="749" t="s">
        <v>716</v>
      </c>
      <c r="C425" s="758"/>
      <c r="D425" s="758" t="s">
        <v>122</v>
      </c>
      <c r="E425" s="761"/>
      <c r="F425" s="761"/>
      <c r="G425" s="761"/>
      <c r="H425" s="414">
        <f>IFERROR(AVERAGEIF(E425:G425,"&gt;0",E425:G425),0)</f>
        <v>0</v>
      </c>
      <c r="I425" s="761"/>
      <c r="J425" s="760"/>
    </row>
    <row r="426" spans="1:10" s="410" customFormat="1" x14ac:dyDescent="0.25">
      <c r="A426" s="764" t="s">
        <v>657</v>
      </c>
      <c r="B426" s="765" t="s">
        <v>1423</v>
      </c>
      <c r="C426" s="764" t="s">
        <v>1424</v>
      </c>
      <c r="D426" s="764" t="s">
        <v>642</v>
      </c>
      <c r="E426" s="764"/>
      <c r="F426" s="764"/>
      <c r="G426" s="764">
        <f>IFERROR(G410/G411,0)</f>
        <v>0</v>
      </c>
      <c r="H426" s="414">
        <f>IFERROR(H410/H411,0)</f>
        <v>0</v>
      </c>
      <c r="I426" s="764">
        <f>IFERROR(I410/I411,0)</f>
        <v>0</v>
      </c>
      <c r="J426" s="764"/>
    </row>
    <row r="427" spans="1:10" s="410" customFormat="1" ht="27.6" x14ac:dyDescent="0.25">
      <c r="A427" s="764" t="s">
        <v>658</v>
      </c>
      <c r="B427" s="765" t="s">
        <v>897</v>
      </c>
      <c r="C427" s="764" t="s">
        <v>1425</v>
      </c>
      <c r="D427" s="764" t="s">
        <v>1426</v>
      </c>
      <c r="E427" s="764"/>
      <c r="F427" s="764"/>
      <c r="G427" s="764">
        <f>IFERROR((((G412*G413)+(G414*G415)+(G416*G417)+(G418*G419))/G410),0)</f>
        <v>0</v>
      </c>
      <c r="H427" s="764">
        <f>IFERROR((((H412*H413)+(H414*H415)+(H416*H417)+(H418*H419))/H410),0)</f>
        <v>0</v>
      </c>
      <c r="I427" s="764">
        <f>IFERROR((((I412*I413)+(I414*I415)+(I416*I417)+(I418*I419))/I410),0)</f>
        <v>0</v>
      </c>
      <c r="J427" s="764"/>
    </row>
    <row r="428" spans="1:10" s="410" customFormat="1" ht="27.6" x14ac:dyDescent="0.25">
      <c r="A428" s="764" t="s">
        <v>659</v>
      </c>
      <c r="B428" s="765" t="s">
        <v>1427</v>
      </c>
      <c r="C428" s="764" t="s">
        <v>1428</v>
      </c>
      <c r="D428" s="764" t="s">
        <v>122</v>
      </c>
      <c r="E428" s="764"/>
      <c r="F428" s="764"/>
      <c r="G428" s="764">
        <f>IFERROR(((G412*G413)/((G412*G413)+(G414*G415)+(G416*G417)+(G418*G419))),0)</f>
        <v>0</v>
      </c>
      <c r="H428" s="414">
        <f>IFERROR(((H412*H413)/((H412*H413)+(H414*H415)+(H416*H417)+(H418*H419))),0)</f>
        <v>0</v>
      </c>
      <c r="I428" s="764">
        <f>IFERROR(((I412*I413)/((I412*I413)+(I414*I415)+(I416*I417)+(I418*I419))),0)</f>
        <v>0</v>
      </c>
      <c r="J428" s="764"/>
    </row>
    <row r="429" spans="1:10" s="410" customFormat="1" ht="14.4" x14ac:dyDescent="0.3">
      <c r="A429" s="766"/>
      <c r="B429" s="767"/>
      <c r="C429" s="768"/>
      <c r="D429" s="768"/>
      <c r="E429" s="768"/>
      <c r="F429" s="768"/>
      <c r="G429" s="768"/>
      <c r="H429" s="768"/>
      <c r="I429" s="763"/>
      <c r="J429" s="760"/>
    </row>
    <row r="430" spans="1:10" s="410" customFormat="1" x14ac:dyDescent="0.25">
      <c r="A430" s="752" t="s">
        <v>1455</v>
      </c>
      <c r="B430" s="753" t="s">
        <v>717</v>
      </c>
      <c r="C430" s="1076" t="s">
        <v>1406</v>
      </c>
      <c r="D430" s="1077"/>
      <c r="E430" s="1077"/>
      <c r="F430" s="1077"/>
      <c r="G430" s="1077"/>
      <c r="H430" s="1077"/>
      <c r="I430" s="1077"/>
      <c r="J430" s="769"/>
    </row>
    <row r="431" spans="1:10" s="410" customFormat="1" ht="14.4" x14ac:dyDescent="0.25">
      <c r="A431" s="755" t="s">
        <v>31</v>
      </c>
      <c r="B431" s="749" t="s">
        <v>408</v>
      </c>
      <c r="C431" s="756"/>
      <c r="D431" s="757"/>
      <c r="E431" s="757"/>
      <c r="F431" s="757"/>
      <c r="G431" s="757"/>
      <c r="H431" s="757"/>
      <c r="I431" s="757"/>
      <c r="J431" s="757"/>
    </row>
    <row r="432" spans="1:10" s="410" customFormat="1" x14ac:dyDescent="0.25">
      <c r="A432" s="755" t="s">
        <v>29</v>
      </c>
      <c r="B432" s="749" t="s">
        <v>824</v>
      </c>
      <c r="C432" s="758"/>
      <c r="D432" s="758" t="s">
        <v>642</v>
      </c>
      <c r="E432" s="759"/>
      <c r="F432" s="759"/>
      <c r="G432" s="759">
        <v>0</v>
      </c>
      <c r="H432" s="414">
        <f>IFERROR(AVERAGEA(E432:G432),0)</f>
        <v>0</v>
      </c>
      <c r="I432" s="759"/>
      <c r="J432" s="760"/>
    </row>
    <row r="433" spans="1:10" s="410" customFormat="1" x14ac:dyDescent="0.25">
      <c r="A433" s="755" t="s">
        <v>27</v>
      </c>
      <c r="B433" s="749" t="s">
        <v>1407</v>
      </c>
      <c r="C433" s="758" t="s">
        <v>165</v>
      </c>
      <c r="D433" s="758" t="s">
        <v>53</v>
      </c>
      <c r="E433" s="759"/>
      <c r="F433" s="759"/>
      <c r="G433" s="759">
        <v>0</v>
      </c>
      <c r="H433" s="414">
        <f t="shared" ref="H433:H441" si="16">IFERROR(AVERAGEA(E433:G433),0)</f>
        <v>0</v>
      </c>
      <c r="I433" s="759"/>
      <c r="J433" s="760"/>
    </row>
    <row r="434" spans="1:10" s="410" customFormat="1" x14ac:dyDescent="0.25">
      <c r="A434" s="755" t="s">
        <v>25</v>
      </c>
      <c r="B434" s="749" t="s">
        <v>1408</v>
      </c>
      <c r="C434" s="758" t="s">
        <v>165</v>
      </c>
      <c r="D434" s="758" t="s">
        <v>117</v>
      </c>
      <c r="E434" s="759"/>
      <c r="F434" s="759"/>
      <c r="G434" s="759">
        <v>0</v>
      </c>
      <c r="H434" s="414">
        <f t="shared" si="16"/>
        <v>0</v>
      </c>
      <c r="I434" s="759"/>
      <c r="J434" s="760"/>
    </row>
    <row r="435" spans="1:10" s="410" customFormat="1" x14ac:dyDescent="0.25">
      <c r="A435" s="755" t="s">
        <v>23</v>
      </c>
      <c r="B435" s="749" t="s">
        <v>1409</v>
      </c>
      <c r="C435" s="758" t="s">
        <v>165</v>
      </c>
      <c r="D435" s="758" t="s">
        <v>53</v>
      </c>
      <c r="E435" s="759"/>
      <c r="F435" s="759"/>
      <c r="G435" s="759">
        <v>0</v>
      </c>
      <c r="H435" s="414">
        <f t="shared" si="16"/>
        <v>0</v>
      </c>
      <c r="I435" s="759"/>
      <c r="J435" s="760"/>
    </row>
    <row r="436" spans="1:10" s="410" customFormat="1" ht="14.4" x14ac:dyDescent="0.25">
      <c r="A436" s="755" t="s">
        <v>20</v>
      </c>
      <c r="B436" s="749" t="s">
        <v>1410</v>
      </c>
      <c r="C436" s="758" t="s">
        <v>1411</v>
      </c>
      <c r="D436" s="758" t="s">
        <v>976</v>
      </c>
      <c r="E436" s="761"/>
      <c r="F436" s="761"/>
      <c r="G436" s="761"/>
      <c r="H436" s="414">
        <f>IFERROR(AVERAGEIF(E436:G436,"&gt;0",E436:G436),0)</f>
        <v>0</v>
      </c>
      <c r="I436" s="761"/>
      <c r="J436" s="760"/>
    </row>
    <row r="437" spans="1:10" s="410" customFormat="1" x14ac:dyDescent="0.25">
      <c r="A437" s="755" t="s">
        <v>18</v>
      </c>
      <c r="B437" s="749" t="s">
        <v>1412</v>
      </c>
      <c r="C437" s="758" t="s">
        <v>165</v>
      </c>
      <c r="D437" s="758" t="s">
        <v>53</v>
      </c>
      <c r="E437" s="759"/>
      <c r="F437" s="759"/>
      <c r="G437" s="759">
        <v>0</v>
      </c>
      <c r="H437" s="414">
        <f t="shared" si="16"/>
        <v>0</v>
      </c>
      <c r="I437" s="759"/>
      <c r="J437" s="760"/>
    </row>
    <row r="438" spans="1:10" s="410" customFormat="1" ht="14.4" x14ac:dyDescent="0.25">
      <c r="A438" s="755" t="s">
        <v>34</v>
      </c>
      <c r="B438" s="749" t="s">
        <v>1413</v>
      </c>
      <c r="C438" s="758" t="s">
        <v>1411</v>
      </c>
      <c r="D438" s="758" t="s">
        <v>976</v>
      </c>
      <c r="E438" s="761"/>
      <c r="F438" s="761"/>
      <c r="G438" s="761"/>
      <c r="H438" s="414">
        <f>IFERROR(AVERAGEIF(E438:G438,"&gt;0",E438:G438),0)</f>
        <v>0</v>
      </c>
      <c r="I438" s="761"/>
      <c r="J438" s="760"/>
    </row>
    <row r="439" spans="1:10" s="410" customFormat="1" x14ac:dyDescent="0.25">
      <c r="A439" s="755" t="s">
        <v>51</v>
      </c>
      <c r="B439" s="749" t="s">
        <v>1414</v>
      </c>
      <c r="C439" s="758" t="s">
        <v>165</v>
      </c>
      <c r="D439" s="758" t="s">
        <v>53</v>
      </c>
      <c r="E439" s="759"/>
      <c r="F439" s="759"/>
      <c r="G439" s="759">
        <v>0</v>
      </c>
      <c r="H439" s="414">
        <f t="shared" si="16"/>
        <v>0</v>
      </c>
      <c r="I439" s="759"/>
      <c r="J439" s="760"/>
    </row>
    <row r="440" spans="1:10" s="410" customFormat="1" ht="14.4" x14ac:dyDescent="0.25">
      <c r="A440" s="755" t="s">
        <v>49</v>
      </c>
      <c r="B440" s="749" t="s">
        <v>1415</v>
      </c>
      <c r="C440" s="758" t="s">
        <v>1411</v>
      </c>
      <c r="D440" s="758" t="s">
        <v>976</v>
      </c>
      <c r="E440" s="761"/>
      <c r="F440" s="761"/>
      <c r="G440" s="761"/>
      <c r="H440" s="414">
        <f>IFERROR(AVERAGEIF(E440:G440,"&gt;0",E440:G440),0)</f>
        <v>0</v>
      </c>
      <c r="I440" s="761"/>
      <c r="J440" s="760"/>
    </row>
    <row r="441" spans="1:10" s="410" customFormat="1" x14ac:dyDescent="0.25">
      <c r="A441" s="755" t="s">
        <v>66</v>
      </c>
      <c r="B441" s="749" t="s">
        <v>1416</v>
      </c>
      <c r="C441" s="758" t="s">
        <v>165</v>
      </c>
      <c r="D441" s="758" t="s">
        <v>53</v>
      </c>
      <c r="E441" s="759"/>
      <c r="F441" s="759"/>
      <c r="G441" s="759">
        <v>0</v>
      </c>
      <c r="H441" s="414">
        <f t="shared" si="16"/>
        <v>0</v>
      </c>
      <c r="I441" s="759"/>
      <c r="J441" s="760"/>
    </row>
    <row r="442" spans="1:10" s="410" customFormat="1" ht="14.4" x14ac:dyDescent="0.25">
      <c r="A442" s="755" t="s">
        <v>645</v>
      </c>
      <c r="B442" s="749" t="s">
        <v>1417</v>
      </c>
      <c r="C442" s="758" t="s">
        <v>1411</v>
      </c>
      <c r="D442" s="758" t="s">
        <v>976</v>
      </c>
      <c r="E442" s="761"/>
      <c r="F442" s="761"/>
      <c r="G442" s="761"/>
      <c r="H442" s="414">
        <f>IFERROR(AVERAGEIF(E442:G442,"&gt;0",E442:G442),0)</f>
        <v>0</v>
      </c>
      <c r="I442" s="761"/>
      <c r="J442" s="760"/>
    </row>
    <row r="443" spans="1:10" s="410" customFormat="1" x14ac:dyDescent="0.25">
      <c r="A443" s="755" t="s">
        <v>647</v>
      </c>
      <c r="B443" s="749" t="s">
        <v>1418</v>
      </c>
      <c r="C443" s="758" t="s">
        <v>165</v>
      </c>
      <c r="D443" s="758" t="s">
        <v>641</v>
      </c>
      <c r="E443" s="759"/>
      <c r="F443" s="759"/>
      <c r="G443" s="759">
        <v>0</v>
      </c>
      <c r="H443" s="414">
        <f>IFERROR(AVERAGEIF(E443:G443,"&gt;0",E443:G443),0)</f>
        <v>0</v>
      </c>
      <c r="I443" s="759"/>
      <c r="J443" s="760"/>
    </row>
    <row r="444" spans="1:10" s="410" customFormat="1" ht="14.4" x14ac:dyDescent="0.25">
      <c r="A444" s="762" t="s">
        <v>648</v>
      </c>
      <c r="B444" s="749" t="s">
        <v>1419</v>
      </c>
      <c r="C444" s="758" t="s">
        <v>1411</v>
      </c>
      <c r="D444" s="758" t="s">
        <v>122</v>
      </c>
      <c r="E444" s="761"/>
      <c r="F444" s="761"/>
      <c r="G444" s="761"/>
      <c r="H444" s="414">
        <f>IFERROR(AVERAGEIF(E444:G444,"&gt;0",E444:G444),0)</f>
        <v>0</v>
      </c>
      <c r="I444" s="761"/>
      <c r="J444" s="760"/>
    </row>
    <row r="445" spans="1:10" s="410" customFormat="1" ht="14.4" x14ac:dyDescent="0.25">
      <c r="A445" s="755" t="s">
        <v>650</v>
      </c>
      <c r="B445" s="749" t="s">
        <v>1420</v>
      </c>
      <c r="C445" s="758" t="s">
        <v>1411</v>
      </c>
      <c r="D445" s="758" t="s">
        <v>351</v>
      </c>
      <c r="E445" s="761"/>
      <c r="F445" s="761"/>
      <c r="G445" s="761"/>
      <c r="H445" s="414">
        <f>IFERROR(AVERAGEIF(E445:G445,"&gt;0",E445:G445),0)</f>
        <v>0</v>
      </c>
      <c r="I445" s="761"/>
      <c r="J445" s="760"/>
    </row>
    <row r="446" spans="1:10" s="410" customFormat="1" ht="14.4" x14ac:dyDescent="0.3">
      <c r="A446" s="755" t="s">
        <v>651</v>
      </c>
      <c r="B446" s="749" t="s">
        <v>1421</v>
      </c>
      <c r="C446" s="758" t="s">
        <v>1411</v>
      </c>
      <c r="D446" s="758" t="s">
        <v>641</v>
      </c>
      <c r="E446" s="759"/>
      <c r="F446" s="759"/>
      <c r="G446" s="759">
        <v>0</v>
      </c>
      <c r="H446" s="414">
        <f>IFERROR(AVERAGEA(E446:G446),0)</f>
        <v>0</v>
      </c>
      <c r="I446" s="759"/>
      <c r="J446" s="763"/>
    </row>
    <row r="447" spans="1:10" s="410" customFormat="1" ht="14.4" x14ac:dyDescent="0.3">
      <c r="A447" s="755" t="s">
        <v>652</v>
      </c>
      <c r="B447" s="749" t="s">
        <v>1422</v>
      </c>
      <c r="C447" s="758" t="s">
        <v>1411</v>
      </c>
      <c r="D447" s="758" t="s">
        <v>976</v>
      </c>
      <c r="E447" s="761"/>
      <c r="F447" s="761"/>
      <c r="G447" s="761"/>
      <c r="H447" s="414">
        <f>IFERROR(AVERAGEIF(E447:G447,"&gt;0",E447:G447),0)</f>
        <v>0</v>
      </c>
      <c r="I447" s="761"/>
      <c r="J447" s="763"/>
    </row>
    <row r="448" spans="1:10" s="410" customFormat="1" ht="14.4" x14ac:dyDescent="0.25">
      <c r="A448" s="762" t="s">
        <v>653</v>
      </c>
      <c r="B448" s="749" t="s">
        <v>716</v>
      </c>
      <c r="C448" s="758"/>
      <c r="D448" s="758" t="s">
        <v>122</v>
      </c>
      <c r="E448" s="761"/>
      <c r="F448" s="761"/>
      <c r="G448" s="761"/>
      <c r="H448" s="414">
        <f>IFERROR(AVERAGEIF(E448:G448,"&gt;0",E448:G448),0)</f>
        <v>0</v>
      </c>
      <c r="I448" s="761"/>
      <c r="J448" s="760"/>
    </row>
    <row r="449" spans="1:10" s="410" customFormat="1" x14ac:dyDescent="0.25">
      <c r="A449" s="764" t="s">
        <v>657</v>
      </c>
      <c r="B449" s="765" t="s">
        <v>1423</v>
      </c>
      <c r="C449" s="764" t="s">
        <v>1424</v>
      </c>
      <c r="D449" s="764" t="s">
        <v>642</v>
      </c>
      <c r="E449" s="764"/>
      <c r="F449" s="764"/>
      <c r="G449" s="764">
        <f>IFERROR(G433/G434,0)</f>
        <v>0</v>
      </c>
      <c r="H449" s="414">
        <f>IFERROR(H433/H434,0)</f>
        <v>0</v>
      </c>
      <c r="I449" s="764">
        <f>IFERROR(I433/I434,0)</f>
        <v>0</v>
      </c>
      <c r="J449" s="764"/>
    </row>
    <row r="450" spans="1:10" s="410" customFormat="1" ht="27.6" x14ac:dyDescent="0.25">
      <c r="A450" s="764" t="s">
        <v>658</v>
      </c>
      <c r="B450" s="765" t="s">
        <v>897</v>
      </c>
      <c r="C450" s="764" t="s">
        <v>1425</v>
      </c>
      <c r="D450" s="764" t="s">
        <v>1426</v>
      </c>
      <c r="E450" s="764"/>
      <c r="F450" s="764"/>
      <c r="G450" s="764">
        <f>IFERROR((((G435*G436)+(G437*G438)+(G439*G440)+(G441*G442))/G433),0)</f>
        <v>0</v>
      </c>
      <c r="H450" s="414">
        <f>IFERROR((((H435*H436)+(H437*H438)+(H439*H440)+(H441*H442))/H433),0)</f>
        <v>0</v>
      </c>
      <c r="I450" s="764">
        <f>IFERROR((((I435*I436)+(I437*I438)+(I439*I440)+(I441*I442))/I433),0)</f>
        <v>0</v>
      </c>
      <c r="J450" s="764"/>
    </row>
    <row r="451" spans="1:10" s="410" customFormat="1" ht="27.6" x14ac:dyDescent="0.25">
      <c r="A451" s="764" t="s">
        <v>659</v>
      </c>
      <c r="B451" s="765" t="s">
        <v>1427</v>
      </c>
      <c r="C451" s="764" t="s">
        <v>1428</v>
      </c>
      <c r="D451" s="764" t="s">
        <v>122</v>
      </c>
      <c r="E451" s="764"/>
      <c r="F451" s="764"/>
      <c r="G451" s="764">
        <f>IFERROR(((G435*G436)/((G435*G436)+(G437*G438)+(G439*G440)+(G441*G442))),0)</f>
        <v>0</v>
      </c>
      <c r="H451" s="414">
        <f>IFERROR(((H435*H436)/((H435*H436)+(H437*H438)+(H439*H440)+(H441*H442))),0)</f>
        <v>0</v>
      </c>
      <c r="I451" s="764">
        <f>IFERROR(((I435*I436)/((I435*I436)+(I437*I438)+(I439*I440)+(I441*I442))),0)</f>
        <v>0</v>
      </c>
      <c r="J451" s="764"/>
    </row>
    <row r="452" spans="1:10" s="410" customFormat="1" ht="14.4" x14ac:dyDescent="0.3">
      <c r="A452" s="766"/>
      <c r="B452" s="767"/>
      <c r="C452" s="768"/>
      <c r="D452" s="768"/>
      <c r="E452" s="768"/>
      <c r="F452" s="768"/>
      <c r="G452" s="768"/>
      <c r="H452" s="768"/>
      <c r="I452" s="763"/>
      <c r="J452" s="760"/>
    </row>
    <row r="453" spans="1:10" s="410" customFormat="1" x14ac:dyDescent="0.25">
      <c r="A453" s="752" t="s">
        <v>1456</v>
      </c>
      <c r="B453" s="753" t="s">
        <v>718</v>
      </c>
      <c r="C453" s="1076" t="s">
        <v>1406</v>
      </c>
      <c r="D453" s="1077"/>
      <c r="E453" s="1077"/>
      <c r="F453" s="1077"/>
      <c r="G453" s="1077"/>
      <c r="H453" s="1077"/>
      <c r="I453" s="1077"/>
      <c r="J453" s="770"/>
    </row>
    <row r="454" spans="1:10" s="410" customFormat="1" ht="14.4" x14ac:dyDescent="0.25">
      <c r="A454" s="755" t="s">
        <v>31</v>
      </c>
      <c r="B454" s="749" t="s">
        <v>408</v>
      </c>
      <c r="C454" s="756"/>
      <c r="D454" s="757"/>
      <c r="E454" s="757"/>
      <c r="F454" s="757"/>
      <c r="G454" s="757"/>
      <c r="H454" s="757"/>
      <c r="I454" s="757"/>
      <c r="J454" s="771"/>
    </row>
    <row r="455" spans="1:10" s="410" customFormat="1" x14ac:dyDescent="0.25">
      <c r="A455" s="755" t="s">
        <v>29</v>
      </c>
      <c r="B455" s="749" t="s">
        <v>824</v>
      </c>
      <c r="C455" s="758"/>
      <c r="D455" s="758" t="s">
        <v>642</v>
      </c>
      <c r="E455" s="759"/>
      <c r="F455" s="759"/>
      <c r="G455" s="759">
        <v>0</v>
      </c>
      <c r="H455" s="414">
        <f t="shared" ref="H455:H464" si="17">IFERROR(AVERAGEA(E455:G455),0)</f>
        <v>0</v>
      </c>
      <c r="I455" s="759">
        <v>0</v>
      </c>
      <c r="J455" s="760"/>
    </row>
    <row r="456" spans="1:10" s="410" customFormat="1" x14ac:dyDescent="0.25">
      <c r="A456" s="755" t="s">
        <v>27</v>
      </c>
      <c r="B456" s="749" t="s">
        <v>1407</v>
      </c>
      <c r="C456" s="758" t="s">
        <v>165</v>
      </c>
      <c r="D456" s="758" t="s">
        <v>53</v>
      </c>
      <c r="E456" s="759"/>
      <c r="F456" s="759"/>
      <c r="G456" s="759">
        <v>0</v>
      </c>
      <c r="H456" s="414">
        <f t="shared" si="17"/>
        <v>0</v>
      </c>
      <c r="I456" s="759">
        <v>0</v>
      </c>
      <c r="J456" s="760"/>
    </row>
    <row r="457" spans="1:10" s="410" customFormat="1" x14ac:dyDescent="0.25">
      <c r="A457" s="755" t="s">
        <v>25</v>
      </c>
      <c r="B457" s="749" t="s">
        <v>1408</v>
      </c>
      <c r="C457" s="758" t="s">
        <v>165</v>
      </c>
      <c r="D457" s="758" t="s">
        <v>117</v>
      </c>
      <c r="E457" s="759"/>
      <c r="F457" s="759"/>
      <c r="G457" s="759">
        <v>0</v>
      </c>
      <c r="H457" s="414">
        <f t="shared" si="17"/>
        <v>0</v>
      </c>
      <c r="I457" s="759">
        <v>0</v>
      </c>
      <c r="J457" s="760"/>
    </row>
    <row r="458" spans="1:10" s="410" customFormat="1" x14ac:dyDescent="0.25">
      <c r="A458" s="755" t="s">
        <v>23</v>
      </c>
      <c r="B458" s="749" t="s">
        <v>1409</v>
      </c>
      <c r="C458" s="758" t="s">
        <v>165</v>
      </c>
      <c r="D458" s="758" t="s">
        <v>53</v>
      </c>
      <c r="E458" s="759"/>
      <c r="F458" s="759"/>
      <c r="G458" s="759">
        <v>0</v>
      </c>
      <c r="H458" s="414">
        <f t="shared" si="17"/>
        <v>0</v>
      </c>
      <c r="I458" s="759">
        <v>0</v>
      </c>
      <c r="J458" s="760"/>
    </row>
    <row r="459" spans="1:10" s="410" customFormat="1" ht="14.4" x14ac:dyDescent="0.25">
      <c r="A459" s="755" t="s">
        <v>20</v>
      </c>
      <c r="B459" s="749" t="s">
        <v>1410</v>
      </c>
      <c r="C459" s="758" t="s">
        <v>1411</v>
      </c>
      <c r="D459" s="758"/>
      <c r="E459" s="761"/>
      <c r="F459" s="761"/>
      <c r="G459" s="761"/>
      <c r="H459" s="414">
        <f>IFERROR(AVERAGEIF(E459:G459,"&gt;0",E459:G459),0)</f>
        <v>0</v>
      </c>
      <c r="I459" s="761"/>
      <c r="J459" s="760"/>
    </row>
    <row r="460" spans="1:10" s="410" customFormat="1" x14ac:dyDescent="0.25">
      <c r="A460" s="755" t="s">
        <v>18</v>
      </c>
      <c r="B460" s="749" t="s">
        <v>1412</v>
      </c>
      <c r="C460" s="758" t="s">
        <v>165</v>
      </c>
      <c r="D460" s="758" t="s">
        <v>53</v>
      </c>
      <c r="E460" s="759"/>
      <c r="F460" s="759"/>
      <c r="G460" s="759">
        <v>0</v>
      </c>
      <c r="H460" s="414">
        <f t="shared" si="17"/>
        <v>0</v>
      </c>
      <c r="I460" s="759">
        <v>0</v>
      </c>
      <c r="J460" s="760"/>
    </row>
    <row r="461" spans="1:10" s="410" customFormat="1" ht="14.4" x14ac:dyDescent="0.25">
      <c r="A461" s="755" t="s">
        <v>34</v>
      </c>
      <c r="B461" s="749" t="s">
        <v>1413</v>
      </c>
      <c r="C461" s="758" t="s">
        <v>1411</v>
      </c>
      <c r="D461" s="758"/>
      <c r="E461" s="761"/>
      <c r="F461" s="761"/>
      <c r="G461" s="761"/>
      <c r="H461" s="414">
        <f>IFERROR(AVERAGEIF(E461:G461,"&gt;0",E461:G461),0)</f>
        <v>0</v>
      </c>
      <c r="I461" s="761"/>
      <c r="J461" s="760"/>
    </row>
    <row r="462" spans="1:10" s="410" customFormat="1" x14ac:dyDescent="0.25">
      <c r="A462" s="755" t="s">
        <v>51</v>
      </c>
      <c r="B462" s="749" t="s">
        <v>1414</v>
      </c>
      <c r="C462" s="758" t="s">
        <v>165</v>
      </c>
      <c r="D462" s="758" t="s">
        <v>53</v>
      </c>
      <c r="E462" s="759"/>
      <c r="F462" s="759"/>
      <c r="G462" s="759">
        <v>0</v>
      </c>
      <c r="H462" s="414">
        <f t="shared" si="17"/>
        <v>0</v>
      </c>
      <c r="I462" s="759">
        <v>0</v>
      </c>
      <c r="J462" s="760"/>
    </row>
    <row r="463" spans="1:10" s="410" customFormat="1" ht="14.4" x14ac:dyDescent="0.25">
      <c r="A463" s="755" t="s">
        <v>49</v>
      </c>
      <c r="B463" s="749" t="s">
        <v>1415</v>
      </c>
      <c r="C463" s="758" t="s">
        <v>1411</v>
      </c>
      <c r="D463" s="758"/>
      <c r="E463" s="761"/>
      <c r="F463" s="761"/>
      <c r="G463" s="761"/>
      <c r="H463" s="414">
        <f>IFERROR(AVERAGEIF(E463:G463,"&gt;0",E463:G463),0)</f>
        <v>0</v>
      </c>
      <c r="I463" s="761"/>
      <c r="J463" s="760"/>
    </row>
    <row r="464" spans="1:10" s="410" customFormat="1" x14ac:dyDescent="0.25">
      <c r="A464" s="755" t="s">
        <v>66</v>
      </c>
      <c r="B464" s="749" t="s">
        <v>1416</v>
      </c>
      <c r="C464" s="758" t="s">
        <v>165</v>
      </c>
      <c r="D464" s="758" t="s">
        <v>53</v>
      </c>
      <c r="E464" s="759"/>
      <c r="F464" s="759"/>
      <c r="G464" s="759">
        <v>0</v>
      </c>
      <c r="H464" s="414">
        <f t="shared" si="17"/>
        <v>0</v>
      </c>
      <c r="I464" s="759">
        <v>0</v>
      </c>
      <c r="J464" s="760"/>
    </row>
    <row r="465" spans="1:10" s="410" customFormat="1" ht="14.4" x14ac:dyDescent="0.25">
      <c r="A465" s="755" t="s">
        <v>645</v>
      </c>
      <c r="B465" s="749" t="s">
        <v>1417</v>
      </c>
      <c r="C465" s="758" t="s">
        <v>1411</v>
      </c>
      <c r="D465" s="758"/>
      <c r="E465" s="761"/>
      <c r="F465" s="761"/>
      <c r="G465" s="761"/>
      <c r="H465" s="414">
        <f>IFERROR(AVERAGEIF(E465:G465,"&gt;0",E465:G465),0)</f>
        <v>0</v>
      </c>
      <c r="I465" s="761"/>
      <c r="J465" s="760"/>
    </row>
    <row r="466" spans="1:10" s="410" customFormat="1" x14ac:dyDescent="0.25">
      <c r="A466" s="755" t="s">
        <v>647</v>
      </c>
      <c r="B466" s="749" t="s">
        <v>1418</v>
      </c>
      <c r="C466" s="758" t="s">
        <v>165</v>
      </c>
      <c r="D466" s="758" t="s">
        <v>641</v>
      </c>
      <c r="E466" s="759"/>
      <c r="F466" s="759"/>
      <c r="G466" s="759">
        <v>0</v>
      </c>
      <c r="H466" s="414">
        <f>IFERROR(AVERAGEIF(E466:G466,"&gt;0",E466:G466),0)</f>
        <v>0</v>
      </c>
      <c r="I466" s="759">
        <v>0</v>
      </c>
      <c r="J466" s="760"/>
    </row>
    <row r="467" spans="1:10" s="410" customFormat="1" ht="14.4" x14ac:dyDescent="0.25">
      <c r="A467" s="762" t="s">
        <v>648</v>
      </c>
      <c r="B467" s="749" t="s">
        <v>1419</v>
      </c>
      <c r="C467" s="758" t="s">
        <v>1411</v>
      </c>
      <c r="D467" s="758" t="s">
        <v>122</v>
      </c>
      <c r="E467" s="761"/>
      <c r="F467" s="761"/>
      <c r="G467" s="761"/>
      <c r="H467" s="414">
        <f>IFERROR(AVERAGEIF(E467:G467,"&gt;0",E467:G467),0)</f>
        <v>0</v>
      </c>
      <c r="I467" s="761"/>
      <c r="J467" s="760"/>
    </row>
    <row r="468" spans="1:10" s="410" customFormat="1" ht="14.4" x14ac:dyDescent="0.25">
      <c r="A468" s="755" t="s">
        <v>650</v>
      </c>
      <c r="B468" s="749" t="s">
        <v>1420</v>
      </c>
      <c r="C468" s="758" t="s">
        <v>1411</v>
      </c>
      <c r="D468" s="758" t="s">
        <v>351</v>
      </c>
      <c r="E468" s="761"/>
      <c r="F468" s="761"/>
      <c r="G468" s="761"/>
      <c r="H468" s="414">
        <f>IFERROR(AVERAGEIF(E468:G468,"&gt;0",E468:G468),0)</f>
        <v>0</v>
      </c>
      <c r="I468" s="761"/>
      <c r="J468" s="760"/>
    </row>
    <row r="469" spans="1:10" s="410" customFormat="1" ht="14.4" x14ac:dyDescent="0.3">
      <c r="A469" s="755" t="s">
        <v>651</v>
      </c>
      <c r="B469" s="749" t="s">
        <v>1421</v>
      </c>
      <c r="C469" s="758" t="s">
        <v>1411</v>
      </c>
      <c r="D469" s="758" t="s">
        <v>641</v>
      </c>
      <c r="E469" s="759"/>
      <c r="F469" s="759"/>
      <c r="G469" s="759">
        <v>0</v>
      </c>
      <c r="H469" s="414">
        <f>IFERROR(AVERAGEA(E469:G469),0)</f>
        <v>0</v>
      </c>
      <c r="I469" s="759">
        <v>0</v>
      </c>
      <c r="J469" s="763"/>
    </row>
    <row r="470" spans="1:10" s="410" customFormat="1" ht="14.4" x14ac:dyDescent="0.3">
      <c r="A470" s="755" t="s">
        <v>652</v>
      </c>
      <c r="B470" s="749" t="s">
        <v>1422</v>
      </c>
      <c r="C470" s="758" t="s">
        <v>1411</v>
      </c>
      <c r="D470" s="758" t="s">
        <v>976</v>
      </c>
      <c r="E470" s="761"/>
      <c r="F470" s="761"/>
      <c r="G470" s="761"/>
      <c r="H470" s="414">
        <f>IFERROR(AVERAGEIF(E470:G470,"&gt;0",E470:G470),0)</f>
        <v>0</v>
      </c>
      <c r="I470" s="761"/>
      <c r="J470" s="763"/>
    </row>
    <row r="471" spans="1:10" s="410" customFormat="1" ht="14.4" x14ac:dyDescent="0.25">
      <c r="A471" s="762" t="s">
        <v>653</v>
      </c>
      <c r="B471" s="749" t="s">
        <v>716</v>
      </c>
      <c r="C471" s="758"/>
      <c r="D471" s="758" t="s">
        <v>122</v>
      </c>
      <c r="E471" s="761"/>
      <c r="F471" s="761"/>
      <c r="G471" s="761"/>
      <c r="H471" s="414">
        <f>IFERROR(AVERAGEIF(E471:G471,"&gt;0",E471:G471),0)</f>
        <v>0</v>
      </c>
      <c r="I471" s="761"/>
      <c r="J471" s="760"/>
    </row>
    <row r="472" spans="1:10" s="410" customFormat="1" x14ac:dyDescent="0.25">
      <c r="A472" s="764" t="s">
        <v>657</v>
      </c>
      <c r="B472" s="765" t="s">
        <v>1423</v>
      </c>
      <c r="C472" s="764" t="s">
        <v>1424</v>
      </c>
      <c r="D472" s="764" t="s">
        <v>642</v>
      </c>
      <c r="E472" s="764"/>
      <c r="F472" s="764"/>
      <c r="G472" s="764">
        <f>IFERROR((G456/G457),0)</f>
        <v>0</v>
      </c>
      <c r="H472" s="414">
        <f>IFERROR((H456/H457),0)</f>
        <v>0</v>
      </c>
      <c r="I472" s="764">
        <f>IFERROR((I456/I457),0)</f>
        <v>0</v>
      </c>
      <c r="J472" s="764"/>
    </row>
    <row r="473" spans="1:10" s="410" customFormat="1" ht="27.6" x14ac:dyDescent="0.25">
      <c r="A473" s="764" t="s">
        <v>658</v>
      </c>
      <c r="B473" s="765" t="s">
        <v>897</v>
      </c>
      <c r="C473" s="764" t="s">
        <v>1425</v>
      </c>
      <c r="D473" s="764" t="s">
        <v>1426</v>
      </c>
      <c r="E473" s="764"/>
      <c r="F473" s="764"/>
      <c r="G473" s="764">
        <f>IFERROR((((G458*G459)+(G460*G461)+(G462*G463)+(G464*G465))/G456),0)</f>
        <v>0</v>
      </c>
      <c r="H473" s="414">
        <f>IFERROR((((H458*H459)+(H460*H461)+(H462*H463)+(H464*H465))/H456),0)</f>
        <v>0</v>
      </c>
      <c r="I473" s="764">
        <f>IFERROR((((I458*I459)+(I460*I461)+(I462*I463)+(I464*I465))/I456),0)</f>
        <v>0</v>
      </c>
      <c r="J473" s="764"/>
    </row>
    <row r="474" spans="1:10" s="410" customFormat="1" ht="27.6" x14ac:dyDescent="0.25">
      <c r="A474" s="764" t="s">
        <v>659</v>
      </c>
      <c r="B474" s="765" t="s">
        <v>1427</v>
      </c>
      <c r="C474" s="764" t="s">
        <v>1428</v>
      </c>
      <c r="D474" s="764" t="s">
        <v>122</v>
      </c>
      <c r="E474" s="764"/>
      <c r="F474" s="764"/>
      <c r="G474" s="764">
        <f>IFERROR(((G458*G459)/((G458*G459)+(G460*G461)+(G462*G463)+(G464*G465))),0)</f>
        <v>0</v>
      </c>
      <c r="H474" s="414">
        <f>IFERROR(((H458*H459)/((H458*H459)+(H460*H461)+(H462*H463)+(H464*H465))),0)</f>
        <v>0</v>
      </c>
      <c r="I474" s="764">
        <f>IFERROR(((I458*I459)/((I458*I459)+(I460*I461)+(I462*I463)+(I464*I465))),0)</f>
        <v>0</v>
      </c>
      <c r="J474" s="764"/>
    </row>
    <row r="475" spans="1:10" s="410" customFormat="1" ht="14.4" x14ac:dyDescent="0.3">
      <c r="A475" s="101"/>
      <c r="B475" s="767"/>
      <c r="C475" s="101"/>
      <c r="D475" s="101"/>
      <c r="E475" s="101"/>
      <c r="F475" s="101"/>
      <c r="G475" s="101"/>
      <c r="H475" s="101"/>
      <c r="I475" s="763"/>
      <c r="J475" s="760"/>
    </row>
    <row r="476" spans="1:10" s="410" customFormat="1" x14ac:dyDescent="0.25">
      <c r="A476" s="752" t="s">
        <v>1457</v>
      </c>
      <c r="B476" s="753" t="s">
        <v>1429</v>
      </c>
      <c r="C476" s="1076" t="s">
        <v>1406</v>
      </c>
      <c r="D476" s="1077"/>
      <c r="E476" s="1077"/>
      <c r="F476" s="1077"/>
      <c r="G476" s="1077"/>
      <c r="H476" s="1077"/>
      <c r="I476" s="1077"/>
      <c r="J476" s="754"/>
    </row>
    <row r="477" spans="1:10" s="410" customFormat="1" ht="14.4" x14ac:dyDescent="0.25">
      <c r="A477" s="755" t="s">
        <v>31</v>
      </c>
      <c r="B477" s="749" t="s">
        <v>408</v>
      </c>
      <c r="C477" s="756"/>
      <c r="D477" s="757"/>
      <c r="E477" s="757"/>
      <c r="F477" s="757"/>
      <c r="G477" s="757"/>
      <c r="H477" s="757"/>
      <c r="I477" s="757"/>
      <c r="J477" s="757"/>
    </row>
    <row r="478" spans="1:10" s="410" customFormat="1" x14ac:dyDescent="0.25">
      <c r="A478" s="755" t="s">
        <v>29</v>
      </c>
      <c r="B478" s="749" t="s">
        <v>824</v>
      </c>
      <c r="C478" s="758"/>
      <c r="D478" s="758" t="s">
        <v>642</v>
      </c>
      <c r="E478" s="759"/>
      <c r="F478" s="759"/>
      <c r="G478" s="759">
        <v>0</v>
      </c>
      <c r="H478" s="414">
        <f t="shared" ref="H478:H487" si="18">IFERROR(AVERAGEA(E478:G478),0)</f>
        <v>0</v>
      </c>
      <c r="I478" s="759">
        <v>0</v>
      </c>
      <c r="J478" s="760"/>
    </row>
    <row r="479" spans="1:10" s="410" customFormat="1" x14ac:dyDescent="0.25">
      <c r="A479" s="755" t="s">
        <v>27</v>
      </c>
      <c r="B479" s="749" t="s">
        <v>1407</v>
      </c>
      <c r="C479" s="758" t="s">
        <v>165</v>
      </c>
      <c r="D479" s="758" t="s">
        <v>53</v>
      </c>
      <c r="E479" s="759"/>
      <c r="F479" s="759"/>
      <c r="G479" s="759">
        <v>0</v>
      </c>
      <c r="H479" s="414">
        <f t="shared" si="18"/>
        <v>0</v>
      </c>
      <c r="I479" s="759">
        <v>0</v>
      </c>
      <c r="J479" s="760"/>
    </row>
    <row r="480" spans="1:10" s="410" customFormat="1" x14ac:dyDescent="0.25">
      <c r="A480" s="755" t="s">
        <v>25</v>
      </c>
      <c r="B480" s="749" t="s">
        <v>1408</v>
      </c>
      <c r="C480" s="758" t="s">
        <v>165</v>
      </c>
      <c r="D480" s="758" t="s">
        <v>117</v>
      </c>
      <c r="E480" s="759"/>
      <c r="F480" s="759"/>
      <c r="G480" s="759">
        <v>0</v>
      </c>
      <c r="H480" s="414">
        <f t="shared" si="18"/>
        <v>0</v>
      </c>
      <c r="I480" s="759">
        <v>0</v>
      </c>
      <c r="J480" s="760"/>
    </row>
    <row r="481" spans="1:10" s="410" customFormat="1" x14ac:dyDescent="0.25">
      <c r="A481" s="755" t="s">
        <v>23</v>
      </c>
      <c r="B481" s="749" t="s">
        <v>1409</v>
      </c>
      <c r="C481" s="758" t="s">
        <v>165</v>
      </c>
      <c r="D481" s="758" t="s">
        <v>53</v>
      </c>
      <c r="E481" s="759"/>
      <c r="F481" s="759"/>
      <c r="G481" s="759">
        <v>0</v>
      </c>
      <c r="H481" s="414">
        <f t="shared" si="18"/>
        <v>0</v>
      </c>
      <c r="I481" s="759">
        <v>0</v>
      </c>
      <c r="J481" s="760"/>
    </row>
    <row r="482" spans="1:10" s="410" customFormat="1" ht="14.4" x14ac:dyDescent="0.25">
      <c r="A482" s="755" t="s">
        <v>20</v>
      </c>
      <c r="B482" s="749" t="s">
        <v>1410</v>
      </c>
      <c r="C482" s="758" t="s">
        <v>1411</v>
      </c>
      <c r="D482" s="758" t="s">
        <v>976</v>
      </c>
      <c r="E482" s="761"/>
      <c r="F482" s="761"/>
      <c r="G482" s="761"/>
      <c r="H482" s="414">
        <f>IFERROR(AVERAGEIF(E482:G482,"&gt;0",E482:G482),0)</f>
        <v>0</v>
      </c>
      <c r="I482" s="761"/>
      <c r="J482" s="760"/>
    </row>
    <row r="483" spans="1:10" s="410" customFormat="1" x14ac:dyDescent="0.25">
      <c r="A483" s="755" t="s">
        <v>18</v>
      </c>
      <c r="B483" s="749" t="s">
        <v>1412</v>
      </c>
      <c r="C483" s="758" t="s">
        <v>165</v>
      </c>
      <c r="D483" s="758" t="s">
        <v>53</v>
      </c>
      <c r="E483" s="759"/>
      <c r="F483" s="759"/>
      <c r="G483" s="759">
        <v>0</v>
      </c>
      <c r="H483" s="414">
        <f t="shared" si="18"/>
        <v>0</v>
      </c>
      <c r="I483" s="759">
        <v>0</v>
      </c>
      <c r="J483" s="760"/>
    </row>
    <row r="484" spans="1:10" s="410" customFormat="1" ht="14.4" x14ac:dyDescent="0.25">
      <c r="A484" s="755" t="s">
        <v>34</v>
      </c>
      <c r="B484" s="749" t="s">
        <v>1413</v>
      </c>
      <c r="C484" s="758" t="s">
        <v>1411</v>
      </c>
      <c r="D484" s="758" t="s">
        <v>976</v>
      </c>
      <c r="E484" s="761"/>
      <c r="F484" s="761"/>
      <c r="G484" s="761"/>
      <c r="H484" s="414">
        <f>IFERROR(AVERAGEIF(E484:G484,"&gt;0",E484:G484),0)</f>
        <v>0</v>
      </c>
      <c r="I484" s="761"/>
      <c r="J484" s="760"/>
    </row>
    <row r="485" spans="1:10" s="410" customFormat="1" x14ac:dyDescent="0.25">
      <c r="A485" s="755" t="s">
        <v>51</v>
      </c>
      <c r="B485" s="749" t="s">
        <v>1414</v>
      </c>
      <c r="C485" s="758" t="s">
        <v>165</v>
      </c>
      <c r="D485" s="758" t="s">
        <v>53</v>
      </c>
      <c r="E485" s="759"/>
      <c r="F485" s="759"/>
      <c r="G485" s="759">
        <v>0</v>
      </c>
      <c r="H485" s="414">
        <f t="shared" si="18"/>
        <v>0</v>
      </c>
      <c r="I485" s="759">
        <v>0</v>
      </c>
      <c r="J485" s="760"/>
    </row>
    <row r="486" spans="1:10" s="410" customFormat="1" ht="14.4" x14ac:dyDescent="0.25">
      <c r="A486" s="755" t="s">
        <v>49</v>
      </c>
      <c r="B486" s="749" t="s">
        <v>1415</v>
      </c>
      <c r="C486" s="758" t="s">
        <v>1411</v>
      </c>
      <c r="D486" s="758" t="s">
        <v>976</v>
      </c>
      <c r="E486" s="761"/>
      <c r="F486" s="761"/>
      <c r="G486" s="761"/>
      <c r="H486" s="414">
        <f>IFERROR(AVERAGEIF(E486:G486,"&gt;0",E486:G486),0)</f>
        <v>0</v>
      </c>
      <c r="I486" s="761"/>
      <c r="J486" s="760"/>
    </row>
    <row r="487" spans="1:10" s="410" customFormat="1" x14ac:dyDescent="0.25">
      <c r="A487" s="755" t="s">
        <v>66</v>
      </c>
      <c r="B487" s="749" t="s">
        <v>1416</v>
      </c>
      <c r="C487" s="758" t="s">
        <v>165</v>
      </c>
      <c r="D487" s="758" t="s">
        <v>53</v>
      </c>
      <c r="E487" s="759"/>
      <c r="F487" s="759"/>
      <c r="G487" s="759">
        <v>0</v>
      </c>
      <c r="H487" s="414">
        <f t="shared" si="18"/>
        <v>0</v>
      </c>
      <c r="I487" s="759">
        <v>0</v>
      </c>
      <c r="J487" s="760"/>
    </row>
    <row r="488" spans="1:10" s="410" customFormat="1" ht="14.4" x14ac:dyDescent="0.25">
      <c r="A488" s="755" t="s">
        <v>645</v>
      </c>
      <c r="B488" s="749" t="s">
        <v>1417</v>
      </c>
      <c r="C488" s="758" t="s">
        <v>1411</v>
      </c>
      <c r="D488" s="758" t="s">
        <v>976</v>
      </c>
      <c r="E488" s="761"/>
      <c r="F488" s="761"/>
      <c r="G488" s="761"/>
      <c r="H488" s="414">
        <f>IFERROR(AVERAGEIF(E488:G488,"&gt;0",E488:G488),0)</f>
        <v>0</v>
      </c>
      <c r="I488" s="761"/>
      <c r="J488" s="760"/>
    </row>
    <row r="489" spans="1:10" s="410" customFormat="1" x14ac:dyDescent="0.25">
      <c r="A489" s="755" t="s">
        <v>647</v>
      </c>
      <c r="B489" s="749" t="s">
        <v>1418</v>
      </c>
      <c r="C489" s="758" t="s">
        <v>165</v>
      </c>
      <c r="D489" s="758" t="s">
        <v>641</v>
      </c>
      <c r="E489" s="759"/>
      <c r="F489" s="759"/>
      <c r="G489" s="759">
        <v>0</v>
      </c>
      <c r="H489" s="414">
        <f>IFERROR(AVERAGEIF(E489:G489,"&gt;0",E489:G489),0)</f>
        <v>0</v>
      </c>
      <c r="I489" s="759">
        <v>0</v>
      </c>
      <c r="J489" s="760"/>
    </row>
    <row r="490" spans="1:10" s="410" customFormat="1" ht="14.4" x14ac:dyDescent="0.25">
      <c r="A490" s="762" t="s">
        <v>648</v>
      </c>
      <c r="B490" s="749" t="s">
        <v>1419</v>
      </c>
      <c r="C490" s="758" t="s">
        <v>1411</v>
      </c>
      <c r="D490" s="758" t="s">
        <v>122</v>
      </c>
      <c r="E490" s="761"/>
      <c r="F490" s="761"/>
      <c r="G490" s="761"/>
      <c r="H490" s="414">
        <f>IFERROR(AVERAGEIF(E490:G490,"&gt;0",E490:G490),0)</f>
        <v>0</v>
      </c>
      <c r="I490" s="761"/>
      <c r="J490" s="760"/>
    </row>
    <row r="491" spans="1:10" s="410" customFormat="1" ht="14.4" x14ac:dyDescent="0.25">
      <c r="A491" s="755" t="s">
        <v>650</v>
      </c>
      <c r="B491" s="749" t="s">
        <v>1420</v>
      </c>
      <c r="C491" s="758" t="s">
        <v>1411</v>
      </c>
      <c r="D491" s="758" t="s">
        <v>351</v>
      </c>
      <c r="E491" s="761"/>
      <c r="F491" s="761"/>
      <c r="G491" s="761"/>
      <c r="H491" s="414">
        <f>IFERROR(AVERAGEIF(E491:G491,"&gt;0",E491:G491),0)</f>
        <v>0</v>
      </c>
      <c r="I491" s="761"/>
      <c r="J491" s="760"/>
    </row>
    <row r="492" spans="1:10" s="410" customFormat="1" ht="14.4" x14ac:dyDescent="0.3">
      <c r="A492" s="755" t="s">
        <v>651</v>
      </c>
      <c r="B492" s="749" t="s">
        <v>1421</v>
      </c>
      <c r="C492" s="758" t="s">
        <v>1411</v>
      </c>
      <c r="D492" s="758" t="s">
        <v>641</v>
      </c>
      <c r="E492" s="759"/>
      <c r="F492" s="759"/>
      <c r="G492" s="759">
        <v>0</v>
      </c>
      <c r="H492" s="414">
        <f>IFERROR(AVERAGEA(E492:G492),0)</f>
        <v>0</v>
      </c>
      <c r="I492" s="759">
        <v>0</v>
      </c>
      <c r="J492" s="763"/>
    </row>
    <row r="493" spans="1:10" s="410" customFormat="1" ht="14.4" x14ac:dyDescent="0.3">
      <c r="A493" s="755" t="s">
        <v>652</v>
      </c>
      <c r="B493" s="749" t="s">
        <v>1422</v>
      </c>
      <c r="C493" s="758" t="s">
        <v>1411</v>
      </c>
      <c r="D493" s="758" t="s">
        <v>976</v>
      </c>
      <c r="E493" s="761"/>
      <c r="F493" s="761"/>
      <c r="G493" s="761"/>
      <c r="H493" s="414">
        <f>IFERROR(AVERAGEIF(E493:G493,"&gt;0",E493:G493),0)</f>
        <v>0</v>
      </c>
      <c r="I493" s="761"/>
      <c r="J493" s="763"/>
    </row>
    <row r="494" spans="1:10" s="410" customFormat="1" ht="14.4" x14ac:dyDescent="0.25">
      <c r="A494" s="762" t="s">
        <v>653</v>
      </c>
      <c r="B494" s="749" t="s">
        <v>716</v>
      </c>
      <c r="C494" s="758"/>
      <c r="D494" s="758" t="s">
        <v>122</v>
      </c>
      <c r="E494" s="761"/>
      <c r="F494" s="761"/>
      <c r="G494" s="761"/>
      <c r="H494" s="414">
        <f>IFERROR(AVERAGEIF(E494:G494,"&gt;0",E494:G494),0)</f>
        <v>0</v>
      </c>
      <c r="I494" s="761"/>
      <c r="J494" s="760"/>
    </row>
    <row r="495" spans="1:10" s="410" customFormat="1" x14ac:dyDescent="0.25">
      <c r="A495" s="764" t="s">
        <v>657</v>
      </c>
      <c r="B495" s="765" t="s">
        <v>1423</v>
      </c>
      <c r="C495" s="764" t="s">
        <v>1424</v>
      </c>
      <c r="D495" s="764" t="s">
        <v>642</v>
      </c>
      <c r="E495" s="764"/>
      <c r="F495" s="764"/>
      <c r="G495" s="764">
        <f>IFERROR(G479/G480,0)</f>
        <v>0</v>
      </c>
      <c r="H495" s="414">
        <f>IFERROR(H479/H480,0)</f>
        <v>0</v>
      </c>
      <c r="I495" s="764">
        <f>IFERROR(I479/I480,0)</f>
        <v>0</v>
      </c>
      <c r="J495" s="764"/>
    </row>
    <row r="496" spans="1:10" s="410" customFormat="1" ht="27.6" x14ac:dyDescent="0.25">
      <c r="A496" s="764" t="s">
        <v>658</v>
      </c>
      <c r="B496" s="765" t="s">
        <v>897</v>
      </c>
      <c r="C496" s="764" t="s">
        <v>1425</v>
      </c>
      <c r="D496" s="764" t="s">
        <v>1426</v>
      </c>
      <c r="E496" s="764"/>
      <c r="F496" s="764"/>
      <c r="G496" s="764">
        <f>IFERROR((((G481*G482)+(G483*G484)+(G485*G486)+(G487*G488))/(G479)),0)</f>
        <v>0</v>
      </c>
      <c r="H496" s="414">
        <f>IFERROR((((H481*H482)+(H483*H484)+(H485*H486)+(H487*H488))/(H479)),0)</f>
        <v>0</v>
      </c>
      <c r="I496" s="764">
        <f>IFERROR((((I481*I482)+(I483*I484)+(I485*I486)+(I487*I488))/(I479)),0)</f>
        <v>0</v>
      </c>
      <c r="J496" s="764"/>
    </row>
    <row r="497" spans="1:10" s="410" customFormat="1" ht="27.6" x14ac:dyDescent="0.25">
      <c r="A497" s="764" t="s">
        <v>659</v>
      </c>
      <c r="B497" s="765" t="s">
        <v>1427</v>
      </c>
      <c r="C497" s="764" t="s">
        <v>1428</v>
      </c>
      <c r="D497" s="764" t="s">
        <v>122</v>
      </c>
      <c r="E497" s="764"/>
      <c r="F497" s="764"/>
      <c r="G497" s="764">
        <f>IFERROR((G481*G482)/((G481*G482)+(G483*G484)+(G485*G486)+(G487*G488)),0)</f>
        <v>0</v>
      </c>
      <c r="H497" s="414">
        <f>IFERROR((H481*H482)/((H481*H482)+(H483*H484)+(H485*H486)+(H487*H488)),0)</f>
        <v>0</v>
      </c>
      <c r="I497" s="764">
        <f>IFERROR((I481*I482)/((I481*I482)+(I483*I484)+(I485*I486)+(I487*I488)),0)</f>
        <v>0</v>
      </c>
      <c r="J497" s="764"/>
    </row>
    <row r="498" spans="1:10" s="410" customFormat="1" x14ac:dyDescent="0.25">
      <c r="A498" s="772"/>
      <c r="B498" s="773"/>
      <c r="C498" s="774"/>
      <c r="D498" s="772"/>
      <c r="E498" s="775"/>
      <c r="F498" s="775"/>
      <c r="G498" s="775"/>
      <c r="H498" s="775"/>
      <c r="I498" s="775"/>
      <c r="J498" s="775"/>
    </row>
    <row r="499" spans="1:10" s="410" customFormat="1" x14ac:dyDescent="0.25">
      <c r="A499" s="752" t="s">
        <v>1458</v>
      </c>
      <c r="B499" s="753" t="s">
        <v>1430</v>
      </c>
      <c r="C499" s="1076" t="s">
        <v>1406</v>
      </c>
      <c r="D499" s="1077"/>
      <c r="E499" s="1077"/>
      <c r="F499" s="1077"/>
      <c r="G499" s="1077"/>
      <c r="H499" s="1077"/>
      <c r="I499" s="1077"/>
      <c r="J499" s="754"/>
    </row>
    <row r="500" spans="1:10" s="410" customFormat="1" ht="14.4" x14ac:dyDescent="0.25">
      <c r="A500" s="755" t="s">
        <v>31</v>
      </c>
      <c r="B500" s="749" t="s">
        <v>408</v>
      </c>
      <c r="C500" s="756"/>
      <c r="D500" s="757"/>
      <c r="E500" s="757"/>
      <c r="F500" s="757"/>
      <c r="G500" s="757"/>
      <c r="H500" s="757"/>
      <c r="I500" s="757"/>
      <c r="J500" s="757"/>
    </row>
    <row r="501" spans="1:10" s="410" customFormat="1" x14ac:dyDescent="0.25">
      <c r="A501" s="755" t="s">
        <v>29</v>
      </c>
      <c r="B501" s="749" t="s">
        <v>824</v>
      </c>
      <c r="C501" s="758"/>
      <c r="D501" s="758" t="s">
        <v>642</v>
      </c>
      <c r="E501" s="759"/>
      <c r="F501" s="759"/>
      <c r="G501" s="759">
        <v>0</v>
      </c>
      <c r="H501" s="414">
        <f>IFERROR(AVERAGEA(E501:G501),0)</f>
        <v>0</v>
      </c>
      <c r="I501" s="759">
        <v>0</v>
      </c>
      <c r="J501" s="760"/>
    </row>
    <row r="502" spans="1:10" s="410" customFormat="1" x14ac:dyDescent="0.25">
      <c r="A502" s="755" t="s">
        <v>27</v>
      </c>
      <c r="B502" s="749" t="s">
        <v>1407</v>
      </c>
      <c r="C502" s="758" t="s">
        <v>165</v>
      </c>
      <c r="D502" s="758" t="s">
        <v>53</v>
      </c>
      <c r="E502" s="759"/>
      <c r="F502" s="759"/>
      <c r="G502" s="759">
        <v>0</v>
      </c>
      <c r="H502" s="414">
        <f>IFERROR(AVERAGEA(E502:G502),0)</f>
        <v>0</v>
      </c>
      <c r="I502" s="759">
        <v>0</v>
      </c>
      <c r="J502" s="760"/>
    </row>
    <row r="503" spans="1:10" s="410" customFormat="1" x14ac:dyDescent="0.25">
      <c r="A503" s="755" t="s">
        <v>25</v>
      </c>
      <c r="B503" s="749" t="s">
        <v>1408</v>
      </c>
      <c r="C503" s="758" t="s">
        <v>165</v>
      </c>
      <c r="D503" s="758" t="s">
        <v>117</v>
      </c>
      <c r="E503" s="759"/>
      <c r="F503" s="759"/>
      <c r="G503" s="759">
        <v>0</v>
      </c>
      <c r="H503" s="414">
        <f>IFERROR(AVERAGEA(E503:G503),0)</f>
        <v>0</v>
      </c>
      <c r="I503" s="759">
        <v>0</v>
      </c>
      <c r="J503" s="760"/>
    </row>
    <row r="504" spans="1:10" s="410" customFormat="1" x14ac:dyDescent="0.25">
      <c r="A504" s="755" t="s">
        <v>23</v>
      </c>
      <c r="B504" s="749" t="s">
        <v>1409</v>
      </c>
      <c r="C504" s="758" t="s">
        <v>165</v>
      </c>
      <c r="D504" s="758" t="s">
        <v>53</v>
      </c>
      <c r="E504" s="759"/>
      <c r="F504" s="759"/>
      <c r="G504" s="759">
        <v>0</v>
      </c>
      <c r="H504" s="414">
        <f>IFERROR(AVERAGEA(E504:G504),0)</f>
        <v>0</v>
      </c>
      <c r="I504" s="759">
        <v>0</v>
      </c>
      <c r="J504" s="760"/>
    </row>
    <row r="505" spans="1:10" s="410" customFormat="1" ht="14.4" x14ac:dyDescent="0.25">
      <c r="A505" s="755" t="s">
        <v>20</v>
      </c>
      <c r="B505" s="749" t="s">
        <v>1410</v>
      </c>
      <c r="C505" s="758" t="s">
        <v>1411</v>
      </c>
      <c r="D505" s="758" t="s">
        <v>976</v>
      </c>
      <c r="E505" s="761"/>
      <c r="F505" s="761"/>
      <c r="G505" s="761"/>
      <c r="H505" s="414">
        <f>IFERROR(AVERAGEIF(E505:G505,"&gt;0",E505:G505),0)</f>
        <v>0</v>
      </c>
      <c r="I505" s="761"/>
      <c r="J505" s="760"/>
    </row>
    <row r="506" spans="1:10" s="410" customFormat="1" x14ac:dyDescent="0.25">
      <c r="A506" s="755" t="s">
        <v>18</v>
      </c>
      <c r="B506" s="749" t="s">
        <v>1412</v>
      </c>
      <c r="C506" s="758" t="s">
        <v>165</v>
      </c>
      <c r="D506" s="758" t="s">
        <v>53</v>
      </c>
      <c r="E506" s="759"/>
      <c r="F506" s="759"/>
      <c r="G506" s="759">
        <v>0</v>
      </c>
      <c r="H506" s="414">
        <f>IFERROR(AVERAGEA(E506:G506),0)</f>
        <v>0</v>
      </c>
      <c r="I506" s="759">
        <v>0</v>
      </c>
      <c r="J506" s="760"/>
    </row>
    <row r="507" spans="1:10" s="410" customFormat="1" ht="14.4" x14ac:dyDescent="0.25">
      <c r="A507" s="755" t="s">
        <v>34</v>
      </c>
      <c r="B507" s="749" t="s">
        <v>1413</v>
      </c>
      <c r="C507" s="758" t="s">
        <v>1411</v>
      </c>
      <c r="D507" s="758" t="s">
        <v>976</v>
      </c>
      <c r="E507" s="761"/>
      <c r="F507" s="761"/>
      <c r="G507" s="761"/>
      <c r="H507" s="414">
        <f>IFERROR(AVERAGEIF(E507:G507,"&gt;0",E507:G507),0)</f>
        <v>0</v>
      </c>
      <c r="I507" s="761"/>
      <c r="J507" s="760"/>
    </row>
    <row r="508" spans="1:10" s="410" customFormat="1" x14ac:dyDescent="0.25">
      <c r="A508" s="755" t="s">
        <v>51</v>
      </c>
      <c r="B508" s="749" t="s">
        <v>1414</v>
      </c>
      <c r="C508" s="758" t="s">
        <v>165</v>
      </c>
      <c r="D508" s="758" t="s">
        <v>53</v>
      </c>
      <c r="E508" s="759"/>
      <c r="F508" s="759"/>
      <c r="G508" s="759">
        <v>0</v>
      </c>
      <c r="H508" s="414">
        <f>IFERROR(AVERAGEA(E508:G508),0)</f>
        <v>0</v>
      </c>
      <c r="I508" s="759">
        <v>0</v>
      </c>
      <c r="J508" s="760"/>
    </row>
    <row r="509" spans="1:10" s="410" customFormat="1" ht="14.4" x14ac:dyDescent="0.25">
      <c r="A509" s="755" t="s">
        <v>49</v>
      </c>
      <c r="B509" s="749" t="s">
        <v>1415</v>
      </c>
      <c r="C509" s="758" t="s">
        <v>1411</v>
      </c>
      <c r="D509" s="758" t="s">
        <v>976</v>
      </c>
      <c r="E509" s="761"/>
      <c r="F509" s="761"/>
      <c r="G509" s="761"/>
      <c r="H509" s="414">
        <f>IFERROR(AVERAGEIF(E509:G509,"&gt;0",E509:G509),0)</f>
        <v>0</v>
      </c>
      <c r="I509" s="761"/>
      <c r="J509" s="760"/>
    </row>
    <row r="510" spans="1:10" s="410" customFormat="1" x14ac:dyDescent="0.25">
      <c r="A510" s="755" t="s">
        <v>66</v>
      </c>
      <c r="B510" s="749" t="s">
        <v>1416</v>
      </c>
      <c r="C510" s="758" t="s">
        <v>165</v>
      </c>
      <c r="D510" s="758" t="s">
        <v>53</v>
      </c>
      <c r="E510" s="759"/>
      <c r="F510" s="759"/>
      <c r="G510" s="759">
        <v>0</v>
      </c>
      <c r="H510" s="414">
        <f>IFERROR(AVERAGEA(E510:G510),0)</f>
        <v>0</v>
      </c>
      <c r="I510" s="759">
        <v>0</v>
      </c>
      <c r="J510" s="760"/>
    </row>
    <row r="511" spans="1:10" s="410" customFormat="1" ht="14.4" x14ac:dyDescent="0.25">
      <c r="A511" s="755" t="s">
        <v>645</v>
      </c>
      <c r="B511" s="749" t="s">
        <v>1417</v>
      </c>
      <c r="C511" s="758" t="s">
        <v>1411</v>
      </c>
      <c r="D511" s="758" t="s">
        <v>976</v>
      </c>
      <c r="E511" s="761"/>
      <c r="F511" s="761"/>
      <c r="G511" s="761"/>
      <c r="H511" s="414">
        <f>IFERROR(AVERAGEIF(E511:G511,"&gt;0",E511:G511),0)</f>
        <v>0</v>
      </c>
      <c r="I511" s="761"/>
      <c r="J511" s="760"/>
    </row>
    <row r="512" spans="1:10" s="410" customFormat="1" x14ac:dyDescent="0.25">
      <c r="A512" s="755" t="s">
        <v>647</v>
      </c>
      <c r="B512" s="749" t="s">
        <v>1418</v>
      </c>
      <c r="C512" s="758" t="s">
        <v>165</v>
      </c>
      <c r="D512" s="758" t="s">
        <v>641</v>
      </c>
      <c r="E512" s="759"/>
      <c r="F512" s="759"/>
      <c r="G512" s="759">
        <v>0</v>
      </c>
      <c r="H512" s="414">
        <f>IFERROR(AVERAGEIF(E512:G512,"&gt;0",E512:G512),0)</f>
        <v>0</v>
      </c>
      <c r="I512" s="759">
        <v>0</v>
      </c>
      <c r="J512" s="760"/>
    </row>
    <row r="513" spans="1:10" s="410" customFormat="1" ht="14.4" x14ac:dyDescent="0.25">
      <c r="A513" s="762" t="s">
        <v>648</v>
      </c>
      <c r="B513" s="749" t="s">
        <v>1419</v>
      </c>
      <c r="C513" s="758" t="s">
        <v>1411</v>
      </c>
      <c r="D513" s="758" t="s">
        <v>122</v>
      </c>
      <c r="E513" s="761"/>
      <c r="F513" s="761"/>
      <c r="G513" s="761"/>
      <c r="H513" s="414">
        <f>IFERROR(AVERAGEIF(E513:G513,"&gt;0",E513:G513),0)</f>
        <v>0</v>
      </c>
      <c r="I513" s="761"/>
      <c r="J513" s="760"/>
    </row>
    <row r="514" spans="1:10" s="410" customFormat="1" ht="14.4" x14ac:dyDescent="0.25">
      <c r="A514" s="755" t="s">
        <v>650</v>
      </c>
      <c r="B514" s="749" t="s">
        <v>1420</v>
      </c>
      <c r="C514" s="758" t="s">
        <v>1411</v>
      </c>
      <c r="D514" s="758" t="s">
        <v>351</v>
      </c>
      <c r="E514" s="761"/>
      <c r="F514" s="761"/>
      <c r="G514" s="761"/>
      <c r="H514" s="414">
        <f>IFERROR(AVERAGEIF(E514:G514,"&gt;0",E514:G514),0)</f>
        <v>0</v>
      </c>
      <c r="I514" s="761"/>
      <c r="J514" s="760"/>
    </row>
    <row r="515" spans="1:10" s="410" customFormat="1" ht="14.4" x14ac:dyDescent="0.3">
      <c r="A515" s="755" t="s">
        <v>651</v>
      </c>
      <c r="B515" s="749" t="s">
        <v>1421</v>
      </c>
      <c r="C515" s="758" t="s">
        <v>1411</v>
      </c>
      <c r="D515" s="758" t="s">
        <v>641</v>
      </c>
      <c r="E515" s="759"/>
      <c r="F515" s="759"/>
      <c r="G515" s="759">
        <v>0</v>
      </c>
      <c r="H515" s="414">
        <f>IFERROR(AVERAGEA(E515:G515),0)</f>
        <v>0</v>
      </c>
      <c r="I515" s="759">
        <v>0</v>
      </c>
      <c r="J515" s="763"/>
    </row>
    <row r="516" spans="1:10" s="410" customFormat="1" ht="14.4" x14ac:dyDescent="0.3">
      <c r="A516" s="755" t="s">
        <v>652</v>
      </c>
      <c r="B516" s="749" t="s">
        <v>1422</v>
      </c>
      <c r="C516" s="758" t="s">
        <v>1411</v>
      </c>
      <c r="D516" s="758" t="s">
        <v>976</v>
      </c>
      <c r="E516" s="761"/>
      <c r="F516" s="761"/>
      <c r="G516" s="761"/>
      <c r="H516" s="414">
        <f>IFERROR(AVERAGEIF(E516:G516,"&gt;0",E516:G516),0)</f>
        <v>0</v>
      </c>
      <c r="I516" s="761"/>
      <c r="J516" s="763"/>
    </row>
    <row r="517" spans="1:10" s="410" customFormat="1" ht="14.4" x14ac:dyDescent="0.25">
      <c r="A517" s="762" t="s">
        <v>653</v>
      </c>
      <c r="B517" s="749" t="s">
        <v>716</v>
      </c>
      <c r="C517" s="758"/>
      <c r="D517" s="758" t="s">
        <v>122</v>
      </c>
      <c r="E517" s="761"/>
      <c r="F517" s="761"/>
      <c r="G517" s="761"/>
      <c r="H517" s="414">
        <f>IFERROR(AVERAGEIF(E517:G517,"&gt;0",E517:G517),0)</f>
        <v>0</v>
      </c>
      <c r="I517" s="761"/>
      <c r="J517" s="760"/>
    </row>
    <row r="518" spans="1:10" s="410" customFormat="1" x14ac:dyDescent="0.25">
      <c r="A518" s="764" t="s">
        <v>657</v>
      </c>
      <c r="B518" s="765" t="s">
        <v>1423</v>
      </c>
      <c r="C518" s="764" t="s">
        <v>1424</v>
      </c>
      <c r="D518" s="764" t="s">
        <v>642</v>
      </c>
      <c r="E518" s="764"/>
      <c r="F518" s="764"/>
      <c r="G518" s="764">
        <f>IFERROR(G502/G503,0)</f>
        <v>0</v>
      </c>
      <c r="H518" s="414">
        <f>IFERROR(H502/H503,0)</f>
        <v>0</v>
      </c>
      <c r="I518" s="764">
        <f>IFERROR(I502/I503,0)</f>
        <v>0</v>
      </c>
      <c r="J518" s="764"/>
    </row>
    <row r="519" spans="1:10" s="410" customFormat="1" ht="27.6" x14ac:dyDescent="0.25">
      <c r="A519" s="764" t="s">
        <v>658</v>
      </c>
      <c r="B519" s="765" t="s">
        <v>897</v>
      </c>
      <c r="C519" s="764" t="s">
        <v>1425</v>
      </c>
      <c r="D519" s="764" t="s">
        <v>1426</v>
      </c>
      <c r="E519" s="764"/>
      <c r="F519" s="764"/>
      <c r="G519" s="764">
        <f>IFERROR((((G504*G505)+(G506*G507)+(G508*G509)+(G510*G511))/(G502)),0)</f>
        <v>0</v>
      </c>
      <c r="H519" s="414">
        <f>IFERROR((((H504*H505)+(H506*H507)+(H508*H509)+(H510*H511))/(H502)),0)</f>
        <v>0</v>
      </c>
      <c r="I519" s="764">
        <f>IFERROR((((I504*I505)+(I506*I507)+(I508*I509)+(I510*I511))/(I502)),0)</f>
        <v>0</v>
      </c>
      <c r="J519" s="764"/>
    </row>
    <row r="520" spans="1:10" s="410" customFormat="1" ht="27.6" x14ac:dyDescent="0.25">
      <c r="A520" s="764" t="s">
        <v>659</v>
      </c>
      <c r="B520" s="765" t="s">
        <v>1427</v>
      </c>
      <c r="C520" s="764" t="s">
        <v>1428</v>
      </c>
      <c r="D520" s="764" t="s">
        <v>122</v>
      </c>
      <c r="E520" s="764"/>
      <c r="F520" s="764"/>
      <c r="G520" s="764">
        <f>IFERROR((G504*G505)/((G504*G505)+(G506*G507)+(G508*G509)+(G510*G511)),0)</f>
        <v>0</v>
      </c>
      <c r="H520" s="414">
        <f>IFERROR((H504*H505)/((H504*H505)+(H506*H507)+(H508*H509)+(H510*H511)),0)</f>
        <v>0</v>
      </c>
      <c r="I520" s="764">
        <f>IFERROR((I504*I505)/((I504*I505)+(I506*I507)+(I508*I509)+(I510*I511)),0)</f>
        <v>0</v>
      </c>
      <c r="J520" s="764"/>
    </row>
    <row r="521" spans="1:10" s="410" customFormat="1" x14ac:dyDescent="0.25">
      <c r="A521" s="772"/>
      <c r="B521" s="773"/>
      <c r="C521" s="774"/>
      <c r="D521" s="772"/>
      <c r="E521" s="775"/>
      <c r="F521" s="775"/>
      <c r="G521" s="775"/>
      <c r="H521" s="775"/>
      <c r="I521" s="775"/>
      <c r="J521" s="775"/>
    </row>
    <row r="522" spans="1:10" s="410" customFormat="1" ht="41.4" x14ac:dyDescent="0.25">
      <c r="A522" s="764" t="s">
        <v>1459</v>
      </c>
      <c r="B522" s="765" t="s">
        <v>1431</v>
      </c>
      <c r="C522" s="764" t="s">
        <v>1969</v>
      </c>
      <c r="D522" s="764" t="s">
        <v>965</v>
      </c>
      <c r="E522" s="764"/>
      <c r="F522" s="764"/>
      <c r="G522" s="764">
        <f>G502+G479+G456+G433+G410</f>
        <v>0</v>
      </c>
      <c r="H522" s="414">
        <f>H502+H479+H456+H433+H410</f>
        <v>0</v>
      </c>
      <c r="I522" s="764">
        <f>I502+I479+I456+I433+I410</f>
        <v>0</v>
      </c>
      <c r="J522" s="764"/>
    </row>
    <row r="523" spans="1:10" s="410" customFormat="1" ht="27.6" x14ac:dyDescent="0.25">
      <c r="A523" s="764" t="s">
        <v>1460</v>
      </c>
      <c r="B523" s="765" t="s">
        <v>1432</v>
      </c>
      <c r="C523" s="764" t="s">
        <v>1433</v>
      </c>
      <c r="D523" s="764" t="s">
        <v>122</v>
      </c>
      <c r="E523" s="764"/>
      <c r="F523" s="764"/>
      <c r="G523" s="764">
        <f>IFERROR((G518*G513+G490*G495+G472*G467+G449*G444+G426*G421)/(G518+G495+G472+G449+G426),0)</f>
        <v>0</v>
      </c>
      <c r="H523" s="414">
        <f>IFERROR((H518*H513+H490*H495+H472*H467+H449*H444+H426*H421)/(H518+H495+H472+H449+H426),0)</f>
        <v>0</v>
      </c>
      <c r="I523" s="764">
        <f>IFERROR((I518*I513+I490*I495+I472*I467+I449*I444+I426*I421)/(I518+I495+I472+I449+I426),0)</f>
        <v>0</v>
      </c>
      <c r="J523" s="764"/>
    </row>
    <row r="524" spans="1:10" s="410" customFormat="1" ht="41.4" x14ac:dyDescent="0.25">
      <c r="A524" s="764" t="s">
        <v>1461</v>
      </c>
      <c r="B524" s="765" t="s">
        <v>1434</v>
      </c>
      <c r="C524" s="764" t="s">
        <v>1970</v>
      </c>
      <c r="D524" s="764" t="s">
        <v>642</v>
      </c>
      <c r="E524" s="764"/>
      <c r="F524" s="764"/>
      <c r="G524" s="764">
        <f>G518+G495+G472+G449+G426</f>
        <v>0</v>
      </c>
      <c r="H524" s="414">
        <f>H518+H495+H472+H449+H426</f>
        <v>0</v>
      </c>
      <c r="I524" s="764">
        <f>I518+I495+I472+I449+I426</f>
        <v>0</v>
      </c>
      <c r="J524" s="764"/>
    </row>
    <row r="525" spans="1:10" s="410" customFormat="1" ht="27.6" x14ac:dyDescent="0.25">
      <c r="A525" s="764" t="s">
        <v>1462</v>
      </c>
      <c r="B525" s="765" t="s">
        <v>1435</v>
      </c>
      <c r="C525" s="764" t="s">
        <v>1433</v>
      </c>
      <c r="D525" s="764" t="s">
        <v>1426</v>
      </c>
      <c r="E525" s="764"/>
      <c r="F525" s="764"/>
      <c r="G525" s="764">
        <f>IFERROR((G519*G518+G496*G495+G473*G472+G450*G449+G427*G426)/(G518+G495+G472+G449+G426),0)</f>
        <v>0</v>
      </c>
      <c r="H525" s="414">
        <f>IFERROR((H519*H518+H496*H495+H473*H472+H450*H449+H427*H426)/(H518+H495+H472+H449+H426),0)</f>
        <v>0</v>
      </c>
      <c r="I525" s="764">
        <f>IFERROR((I519*I518+I496*I495+I473*I472+I450*I449+I427*I426)/(I518+I495+I472+I449+I426),0)</f>
        <v>0</v>
      </c>
      <c r="J525" s="764"/>
    </row>
    <row r="526" spans="1:10" s="410" customFormat="1" ht="27.6" x14ac:dyDescent="0.25">
      <c r="A526" s="764" t="s">
        <v>1463</v>
      </c>
      <c r="B526" s="765" t="s">
        <v>1436</v>
      </c>
      <c r="C526" s="764" t="s">
        <v>1433</v>
      </c>
      <c r="D526" s="764" t="s">
        <v>122</v>
      </c>
      <c r="E526" s="764"/>
      <c r="F526" s="764"/>
      <c r="G526" s="764">
        <f>IFERROR((((G426*G428)+(G449*G451)+(G472*G474)+(G495*G497)+(G520*G518))/(G426+G449+G472+G495+G518)),0)</f>
        <v>0</v>
      </c>
      <c r="H526" s="414">
        <f>IFERROR((((H426*H428)+(H449*H451)+(H472*H474)+(H495*H497)+(H520*H518))/(H426+H449+H472+H495+H518)),0)</f>
        <v>0</v>
      </c>
      <c r="I526" s="764">
        <f>IFERROR((((I426*I428)+(I449*I451)+(I472*I474)+(I495*I497)+(I520*I518))/(I426+I449+I472+I495+I518)),0)</f>
        <v>0</v>
      </c>
      <c r="J526" s="764"/>
    </row>
    <row r="527" spans="1:10" s="410" customFormat="1" x14ac:dyDescent="0.25">
      <c r="A527" s="558"/>
      <c r="B527" s="558"/>
      <c r="C527" s="558"/>
      <c r="D527" s="558"/>
      <c r="E527" s="558"/>
      <c r="F527" s="558"/>
      <c r="G527" s="558"/>
      <c r="H527" s="559"/>
      <c r="I527" s="560"/>
      <c r="J527" s="561"/>
    </row>
    <row r="528" spans="1:10" s="410" customFormat="1" x14ac:dyDescent="0.25">
      <c r="A528" s="557" t="s">
        <v>1464</v>
      </c>
      <c r="B528" s="562" t="s">
        <v>1437</v>
      </c>
      <c r="C528" s="240"/>
      <c r="D528" s="557"/>
      <c r="E528" s="557"/>
      <c r="F528" s="557"/>
      <c r="G528" s="557"/>
      <c r="H528" s="557"/>
      <c r="I528" s="164"/>
      <c r="J528" s="751"/>
    </row>
    <row r="529" spans="1:10" s="410" customFormat="1" x14ac:dyDescent="0.25">
      <c r="A529" s="557" t="s">
        <v>1452</v>
      </c>
      <c r="B529" s="562" t="s">
        <v>1438</v>
      </c>
      <c r="C529" s="240" t="s">
        <v>1439</v>
      </c>
      <c r="D529" s="557"/>
      <c r="E529" s="557"/>
      <c r="F529" s="557"/>
      <c r="G529" s="557"/>
      <c r="H529" s="557"/>
      <c r="I529" s="164"/>
      <c r="J529" s="751"/>
    </row>
    <row r="530" spans="1:10" s="410" customFormat="1" ht="14.4" x14ac:dyDescent="0.25">
      <c r="A530" s="755" t="s">
        <v>31</v>
      </c>
      <c r="B530" s="749" t="s">
        <v>408</v>
      </c>
      <c r="C530" s="756"/>
      <c r="D530" s="757"/>
      <c r="E530" s="757"/>
      <c r="F530" s="757"/>
      <c r="G530" s="757"/>
      <c r="H530" s="757"/>
      <c r="I530" s="757"/>
      <c r="J530" s="757"/>
    </row>
    <row r="531" spans="1:10" s="410" customFormat="1" x14ac:dyDescent="0.25">
      <c r="A531" s="755" t="s">
        <v>29</v>
      </c>
      <c r="B531" s="749" t="s">
        <v>824</v>
      </c>
      <c r="C531" s="758"/>
      <c r="D531" s="758" t="s">
        <v>642</v>
      </c>
      <c r="E531" s="759"/>
      <c r="F531" s="759"/>
      <c r="G531" s="759">
        <v>0</v>
      </c>
      <c r="H531" s="414">
        <f>IFERROR(AVERAGEA(E531:G531),0)</f>
        <v>0</v>
      </c>
      <c r="I531" s="759">
        <v>0</v>
      </c>
      <c r="J531" s="760"/>
    </row>
    <row r="532" spans="1:10" s="410" customFormat="1" x14ac:dyDescent="0.25">
      <c r="A532" s="755" t="s">
        <v>27</v>
      </c>
      <c r="B532" s="749" t="s">
        <v>1407</v>
      </c>
      <c r="C532" s="758" t="s">
        <v>165</v>
      </c>
      <c r="D532" s="758" t="s">
        <v>53</v>
      </c>
      <c r="E532" s="759"/>
      <c r="F532" s="759"/>
      <c r="G532" s="759">
        <v>0</v>
      </c>
      <c r="H532" s="414">
        <f>IFERROR(AVERAGEA(E532:G532),0)</f>
        <v>0</v>
      </c>
      <c r="I532" s="759">
        <v>0</v>
      </c>
      <c r="J532" s="760"/>
    </row>
    <row r="533" spans="1:10" s="410" customFormat="1" x14ac:dyDescent="0.25">
      <c r="A533" s="755" t="s">
        <v>25</v>
      </c>
      <c r="B533" s="749" t="s">
        <v>1408</v>
      </c>
      <c r="C533" s="758" t="s">
        <v>165</v>
      </c>
      <c r="D533" s="758" t="s">
        <v>117</v>
      </c>
      <c r="E533" s="759"/>
      <c r="F533" s="759"/>
      <c r="G533" s="759">
        <v>0</v>
      </c>
      <c r="H533" s="414">
        <f>IFERROR(AVERAGEA(E533:G533),0)</f>
        <v>0</v>
      </c>
      <c r="I533" s="759">
        <v>0</v>
      </c>
      <c r="J533" s="760"/>
    </row>
    <row r="534" spans="1:10" s="410" customFormat="1" x14ac:dyDescent="0.25">
      <c r="A534" s="755" t="s">
        <v>23</v>
      </c>
      <c r="B534" s="749" t="s">
        <v>1409</v>
      </c>
      <c r="C534" s="758" t="s">
        <v>165</v>
      </c>
      <c r="D534" s="758" t="s">
        <v>53</v>
      </c>
      <c r="E534" s="759"/>
      <c r="F534" s="759"/>
      <c r="G534" s="759">
        <v>0</v>
      </c>
      <c r="H534" s="414">
        <f>IFERROR(AVERAGEA(E534:G534),0)</f>
        <v>0</v>
      </c>
      <c r="I534" s="759">
        <v>0</v>
      </c>
      <c r="J534" s="760"/>
    </row>
    <row r="535" spans="1:10" s="410" customFormat="1" ht="14.4" x14ac:dyDescent="0.25">
      <c r="A535" s="755" t="s">
        <v>20</v>
      </c>
      <c r="B535" s="749" t="s">
        <v>1410</v>
      </c>
      <c r="C535" s="758" t="s">
        <v>1411</v>
      </c>
      <c r="D535" s="758" t="s">
        <v>976</v>
      </c>
      <c r="E535" s="761"/>
      <c r="F535" s="761"/>
      <c r="G535" s="761"/>
      <c r="H535" s="414">
        <f>IFERROR(AVERAGEIF(E535:G535,"&gt;0",E535:G535),0)</f>
        <v>0</v>
      </c>
      <c r="I535" s="761"/>
      <c r="J535" s="760"/>
    </row>
    <row r="536" spans="1:10" s="410" customFormat="1" x14ac:dyDescent="0.25">
      <c r="A536" s="755" t="s">
        <v>18</v>
      </c>
      <c r="B536" s="749" t="s">
        <v>1412</v>
      </c>
      <c r="C536" s="758" t="s">
        <v>165</v>
      </c>
      <c r="D536" s="758" t="s">
        <v>53</v>
      </c>
      <c r="E536" s="759"/>
      <c r="F536" s="759"/>
      <c r="G536" s="759">
        <v>0</v>
      </c>
      <c r="H536" s="414">
        <f>IFERROR(AVERAGEA(E536:G536),0)</f>
        <v>0</v>
      </c>
      <c r="I536" s="759">
        <v>0</v>
      </c>
      <c r="J536" s="760"/>
    </row>
    <row r="537" spans="1:10" s="410" customFormat="1" ht="14.4" x14ac:dyDescent="0.25">
      <c r="A537" s="755" t="s">
        <v>34</v>
      </c>
      <c r="B537" s="749" t="s">
        <v>1413</v>
      </c>
      <c r="C537" s="758" t="s">
        <v>1411</v>
      </c>
      <c r="D537" s="758" t="s">
        <v>976</v>
      </c>
      <c r="E537" s="761"/>
      <c r="F537" s="761"/>
      <c r="G537" s="761"/>
      <c r="H537" s="414">
        <f>IFERROR(AVERAGEIF(E537:G537,"&gt;0",E537:G537),0)</f>
        <v>0</v>
      </c>
      <c r="I537" s="761"/>
      <c r="J537" s="760"/>
    </row>
    <row r="538" spans="1:10" s="410" customFormat="1" x14ac:dyDescent="0.25">
      <c r="A538" s="755" t="s">
        <v>51</v>
      </c>
      <c r="B538" s="749" t="s">
        <v>1414</v>
      </c>
      <c r="C538" s="758" t="s">
        <v>165</v>
      </c>
      <c r="D538" s="758" t="s">
        <v>53</v>
      </c>
      <c r="E538" s="759"/>
      <c r="F538" s="759"/>
      <c r="G538" s="759">
        <v>0</v>
      </c>
      <c r="H538" s="414">
        <f>IFERROR(AVERAGEA(E538:G538),0)</f>
        <v>0</v>
      </c>
      <c r="I538" s="759">
        <v>0</v>
      </c>
      <c r="J538" s="760"/>
    </row>
    <row r="539" spans="1:10" s="410" customFormat="1" ht="14.4" x14ac:dyDescent="0.25">
      <c r="A539" s="755" t="s">
        <v>49</v>
      </c>
      <c r="B539" s="749" t="s">
        <v>1415</v>
      </c>
      <c r="C539" s="758" t="s">
        <v>1411</v>
      </c>
      <c r="D539" s="758" t="s">
        <v>976</v>
      </c>
      <c r="E539" s="761"/>
      <c r="F539" s="761"/>
      <c r="G539" s="761"/>
      <c r="H539" s="414">
        <f>IFERROR(AVERAGEIF(E539:G539,"&gt;0",E539:G539),0)</f>
        <v>0</v>
      </c>
      <c r="I539" s="761"/>
      <c r="J539" s="760"/>
    </row>
    <row r="540" spans="1:10" s="410" customFormat="1" x14ac:dyDescent="0.25">
      <c r="A540" s="755" t="s">
        <v>66</v>
      </c>
      <c r="B540" s="749" t="s">
        <v>1416</v>
      </c>
      <c r="C540" s="758" t="s">
        <v>165</v>
      </c>
      <c r="D540" s="758" t="s">
        <v>53</v>
      </c>
      <c r="E540" s="759"/>
      <c r="F540" s="759"/>
      <c r="G540" s="759">
        <v>0</v>
      </c>
      <c r="H540" s="414">
        <f>IFERROR(AVERAGEA(E540:G540),0)</f>
        <v>0</v>
      </c>
      <c r="I540" s="759">
        <v>0</v>
      </c>
      <c r="J540" s="760"/>
    </row>
    <row r="541" spans="1:10" s="410" customFormat="1" ht="14.4" x14ac:dyDescent="0.25">
      <c r="A541" s="755" t="s">
        <v>645</v>
      </c>
      <c r="B541" s="749" t="s">
        <v>1417</v>
      </c>
      <c r="C541" s="758" t="s">
        <v>1411</v>
      </c>
      <c r="D541" s="758" t="s">
        <v>976</v>
      </c>
      <c r="E541" s="761"/>
      <c r="F541" s="761"/>
      <c r="G541" s="761"/>
      <c r="H541" s="414">
        <f>IFERROR(AVERAGEIF(E541:G541,"&gt;0",E541:G541),0)</f>
        <v>0</v>
      </c>
      <c r="I541" s="761"/>
      <c r="J541" s="760"/>
    </row>
    <row r="542" spans="1:10" s="410" customFormat="1" x14ac:dyDescent="0.25">
      <c r="A542" s="755" t="s">
        <v>647</v>
      </c>
      <c r="B542" s="749" t="s">
        <v>1418</v>
      </c>
      <c r="C542" s="758" t="s">
        <v>165</v>
      </c>
      <c r="D542" s="758" t="s">
        <v>641</v>
      </c>
      <c r="E542" s="759"/>
      <c r="F542" s="759"/>
      <c r="G542" s="759">
        <v>0</v>
      </c>
      <c r="H542" s="414">
        <f>IFERROR(AVERAGEIF(E542:G542,"&gt;0",E542:G542),0)</f>
        <v>0</v>
      </c>
      <c r="I542" s="759">
        <v>0</v>
      </c>
      <c r="J542" s="760"/>
    </row>
    <row r="543" spans="1:10" s="410" customFormat="1" ht="14.4" x14ac:dyDescent="0.25">
      <c r="A543" s="762" t="s">
        <v>648</v>
      </c>
      <c r="B543" s="749" t="s">
        <v>1419</v>
      </c>
      <c r="C543" s="758" t="s">
        <v>1411</v>
      </c>
      <c r="D543" s="758" t="s">
        <v>122</v>
      </c>
      <c r="E543" s="761"/>
      <c r="F543" s="761"/>
      <c r="G543" s="761"/>
      <c r="H543" s="414">
        <f>IFERROR(AVERAGEIF(E543:G543,"&gt;0",E543:G543),0)</f>
        <v>0</v>
      </c>
      <c r="I543" s="761"/>
      <c r="J543" s="760"/>
    </row>
    <row r="544" spans="1:10" s="410" customFormat="1" ht="14.4" x14ac:dyDescent="0.25">
      <c r="A544" s="755" t="s">
        <v>650</v>
      </c>
      <c r="B544" s="749" t="s">
        <v>1420</v>
      </c>
      <c r="C544" s="758" t="s">
        <v>1411</v>
      </c>
      <c r="D544" s="758" t="s">
        <v>351</v>
      </c>
      <c r="E544" s="761"/>
      <c r="F544" s="761"/>
      <c r="G544" s="761"/>
      <c r="H544" s="414">
        <f>IFERROR(AVERAGEIF(E544:G544,"&gt;0",E544:G544),0)</f>
        <v>0</v>
      </c>
      <c r="I544" s="761"/>
      <c r="J544" s="760"/>
    </row>
    <row r="545" spans="1:10" s="410" customFormat="1" ht="14.4" x14ac:dyDescent="0.3">
      <c r="A545" s="755" t="s">
        <v>651</v>
      </c>
      <c r="B545" s="749" t="s">
        <v>1421</v>
      </c>
      <c r="C545" s="758" t="s">
        <v>1411</v>
      </c>
      <c r="D545" s="758" t="s">
        <v>641</v>
      </c>
      <c r="E545" s="759"/>
      <c r="F545" s="759"/>
      <c r="G545" s="759">
        <v>0</v>
      </c>
      <c r="H545" s="414">
        <f>IFERROR(AVERAGEA(E545:G545),0)</f>
        <v>0</v>
      </c>
      <c r="I545" s="759">
        <v>0</v>
      </c>
      <c r="J545" s="763"/>
    </row>
    <row r="546" spans="1:10" s="410" customFormat="1" ht="14.4" x14ac:dyDescent="0.3">
      <c r="A546" s="755" t="s">
        <v>652</v>
      </c>
      <c r="B546" s="749" t="s">
        <v>1422</v>
      </c>
      <c r="C546" s="758" t="s">
        <v>1411</v>
      </c>
      <c r="D546" s="758" t="s">
        <v>976</v>
      </c>
      <c r="E546" s="761"/>
      <c r="F546" s="761"/>
      <c r="G546" s="761"/>
      <c r="H546" s="414">
        <f>IFERROR(AVERAGEIF(E546:G546,"&gt;0",E546:G546),0)</f>
        <v>0</v>
      </c>
      <c r="I546" s="761"/>
      <c r="J546" s="763"/>
    </row>
    <row r="547" spans="1:10" s="410" customFormat="1" ht="14.4" x14ac:dyDescent="0.25">
      <c r="A547" s="762" t="s">
        <v>653</v>
      </c>
      <c r="B547" s="749" t="s">
        <v>716</v>
      </c>
      <c r="C547" s="758"/>
      <c r="D547" s="758" t="s">
        <v>122</v>
      </c>
      <c r="E547" s="761"/>
      <c r="F547" s="761"/>
      <c r="G547" s="761"/>
      <c r="H547" s="414">
        <f>IFERROR(AVERAGEIF(E547:G547,"&gt;0",E547:G547),0)</f>
        <v>0</v>
      </c>
      <c r="I547" s="761"/>
      <c r="J547" s="760"/>
    </row>
    <row r="548" spans="1:10" s="410" customFormat="1" x14ac:dyDescent="0.25">
      <c r="A548" s="764" t="s">
        <v>657</v>
      </c>
      <c r="B548" s="765" t="s">
        <v>1423</v>
      </c>
      <c r="C548" s="764" t="s">
        <v>1424</v>
      </c>
      <c r="D548" s="764" t="s">
        <v>642</v>
      </c>
      <c r="E548" s="764"/>
      <c r="F548" s="764"/>
      <c r="G548" s="764">
        <f>IFERROR(G532/G533,0)</f>
        <v>0</v>
      </c>
      <c r="H548" s="414">
        <f>IFERROR(H532/H533,0)</f>
        <v>0</v>
      </c>
      <c r="I548" s="764">
        <f>IFERROR(I532/I533,0)</f>
        <v>0</v>
      </c>
      <c r="J548" s="764"/>
    </row>
    <row r="549" spans="1:10" s="410" customFormat="1" ht="27.6" x14ac:dyDescent="0.25">
      <c r="A549" s="764" t="s">
        <v>658</v>
      </c>
      <c r="B549" s="765" t="s">
        <v>897</v>
      </c>
      <c r="C549" s="764" t="s">
        <v>1425</v>
      </c>
      <c r="D549" s="764" t="s">
        <v>1426</v>
      </c>
      <c r="E549" s="764"/>
      <c r="F549" s="764"/>
      <c r="G549" s="764">
        <f>IFERROR((((G534*G535)+(G536*G537)+(G538*G539)+(G540*G541))/G532),0)</f>
        <v>0</v>
      </c>
      <c r="H549" s="414">
        <f>IFERROR((((H534*H535)+(H536*H537)+(H538*H539)+(H540*H541))/H532),0)</f>
        <v>0</v>
      </c>
      <c r="I549" s="764">
        <f>IFERROR((((I534*I535)+(I536*I537)+(I538*I539)+(I540*I541))/I532),0)</f>
        <v>0</v>
      </c>
      <c r="J549" s="764"/>
    </row>
    <row r="550" spans="1:10" s="410" customFormat="1" ht="27.6" x14ac:dyDescent="0.25">
      <c r="A550" s="764" t="s">
        <v>659</v>
      </c>
      <c r="B550" s="765" t="s">
        <v>1427</v>
      </c>
      <c r="C550" s="764" t="s">
        <v>1428</v>
      </c>
      <c r="D550" s="764" t="s">
        <v>122</v>
      </c>
      <c r="E550" s="764"/>
      <c r="F550" s="764"/>
      <c r="G550" s="764">
        <f>IFERROR(((G534*G535)/((G534*G535)+(G536*G537)+(G538*G539)+(G540*G541))),0)</f>
        <v>0</v>
      </c>
      <c r="H550" s="414">
        <f>IFERROR(((H534*H535)/((H534*H535)+(H536*H537)+(H538*H539)+(H540*H541))),0)</f>
        <v>0</v>
      </c>
      <c r="I550" s="764">
        <f>IFERROR(((I534*I535)/((I534*I535)+(I536*I537)+(I538*I539)+(I540*I541))),0)</f>
        <v>0</v>
      </c>
      <c r="J550" s="764"/>
    </row>
    <row r="551" spans="1:10" s="410" customFormat="1" x14ac:dyDescent="0.25">
      <c r="A551" s="563"/>
      <c r="B551" s="564"/>
      <c r="C551" s="565"/>
      <c r="D551" s="566"/>
      <c r="E551" s="566"/>
      <c r="F551" s="566"/>
      <c r="G551" s="567"/>
      <c r="H551" s="559"/>
      <c r="I551" s="560"/>
      <c r="J551" s="561"/>
    </row>
    <row r="552" spans="1:10" s="410" customFormat="1" x14ac:dyDescent="0.25">
      <c r="A552" s="557" t="s">
        <v>1465</v>
      </c>
      <c r="B552" s="562" t="s">
        <v>1440</v>
      </c>
      <c r="C552" s="240" t="s">
        <v>1439</v>
      </c>
      <c r="D552" s="557"/>
      <c r="E552" s="557"/>
      <c r="F552" s="557"/>
      <c r="G552" s="557"/>
      <c r="H552" s="557"/>
      <c r="I552" s="164"/>
      <c r="J552" s="751"/>
    </row>
    <row r="553" spans="1:10" s="410" customFormat="1" ht="14.4" x14ac:dyDescent="0.25">
      <c r="A553" s="755" t="s">
        <v>31</v>
      </c>
      <c r="B553" s="749" t="s">
        <v>408</v>
      </c>
      <c r="C553" s="756"/>
      <c r="D553" s="757"/>
      <c r="E553" s="757"/>
      <c r="F553" s="757"/>
      <c r="G553" s="757"/>
      <c r="H553" s="757"/>
      <c r="I553" s="757"/>
      <c r="J553" s="757"/>
    </row>
    <row r="554" spans="1:10" s="410" customFormat="1" x14ac:dyDescent="0.25">
      <c r="A554" s="755" t="s">
        <v>29</v>
      </c>
      <c r="B554" s="749" t="s">
        <v>824</v>
      </c>
      <c r="C554" s="758"/>
      <c r="D554" s="758" t="s">
        <v>642</v>
      </c>
      <c r="E554" s="759"/>
      <c r="F554" s="759"/>
      <c r="G554" s="759">
        <v>0</v>
      </c>
      <c r="H554" s="414">
        <f>IFERROR(AVERAGEA(E554:G554),0)</f>
        <v>0</v>
      </c>
      <c r="I554" s="759">
        <v>0</v>
      </c>
      <c r="J554" s="760"/>
    </row>
    <row r="555" spans="1:10" s="410" customFormat="1" x14ac:dyDescent="0.25">
      <c r="A555" s="755" t="s">
        <v>27</v>
      </c>
      <c r="B555" s="749" t="s">
        <v>1407</v>
      </c>
      <c r="C555" s="758" t="s">
        <v>165</v>
      </c>
      <c r="D555" s="758" t="s">
        <v>53</v>
      </c>
      <c r="E555" s="759"/>
      <c r="F555" s="759"/>
      <c r="G555" s="759">
        <v>0</v>
      </c>
      <c r="H555" s="414">
        <f>IFERROR(AVERAGEA(E555:G555),0)</f>
        <v>0</v>
      </c>
      <c r="I555" s="759">
        <v>0</v>
      </c>
      <c r="J555" s="760"/>
    </row>
    <row r="556" spans="1:10" s="410" customFormat="1" x14ac:dyDescent="0.25">
      <c r="A556" s="755" t="s">
        <v>25</v>
      </c>
      <c r="B556" s="749" t="s">
        <v>1408</v>
      </c>
      <c r="C556" s="758" t="s">
        <v>165</v>
      </c>
      <c r="D556" s="758" t="s">
        <v>117</v>
      </c>
      <c r="E556" s="759"/>
      <c r="F556" s="759"/>
      <c r="G556" s="759">
        <v>0</v>
      </c>
      <c r="H556" s="414">
        <f>IFERROR(AVERAGEA(E556:G556),0)</f>
        <v>0</v>
      </c>
      <c r="I556" s="759">
        <v>0</v>
      </c>
      <c r="J556" s="760"/>
    </row>
    <row r="557" spans="1:10" s="410" customFormat="1" x14ac:dyDescent="0.25">
      <c r="A557" s="755" t="s">
        <v>23</v>
      </c>
      <c r="B557" s="749" t="s">
        <v>1409</v>
      </c>
      <c r="C557" s="758" t="s">
        <v>165</v>
      </c>
      <c r="D557" s="758" t="s">
        <v>53</v>
      </c>
      <c r="E557" s="759"/>
      <c r="F557" s="759"/>
      <c r="G557" s="759">
        <v>0</v>
      </c>
      <c r="H557" s="414">
        <f>IFERROR(AVERAGEA(E557:G557),0)</f>
        <v>0</v>
      </c>
      <c r="I557" s="759">
        <v>0</v>
      </c>
      <c r="J557" s="760"/>
    </row>
    <row r="558" spans="1:10" s="410" customFormat="1" ht="14.4" x14ac:dyDescent="0.25">
      <c r="A558" s="755" t="s">
        <v>20</v>
      </c>
      <c r="B558" s="749" t="s">
        <v>1410</v>
      </c>
      <c r="C558" s="758" t="s">
        <v>1411</v>
      </c>
      <c r="D558" s="758" t="s">
        <v>976</v>
      </c>
      <c r="E558" s="761"/>
      <c r="F558" s="761"/>
      <c r="G558" s="761"/>
      <c r="H558" s="414">
        <f>IFERROR(AVERAGEIF(E558:G558,"&gt;0",E558:G558),0)</f>
        <v>0</v>
      </c>
      <c r="I558" s="761"/>
      <c r="J558" s="760"/>
    </row>
    <row r="559" spans="1:10" s="410" customFormat="1" x14ac:dyDescent="0.25">
      <c r="A559" s="755" t="s">
        <v>18</v>
      </c>
      <c r="B559" s="749" t="s">
        <v>1412</v>
      </c>
      <c r="C559" s="758" t="s">
        <v>165</v>
      </c>
      <c r="D559" s="758" t="s">
        <v>53</v>
      </c>
      <c r="E559" s="759"/>
      <c r="F559" s="759"/>
      <c r="G559" s="759">
        <v>0</v>
      </c>
      <c r="H559" s="414">
        <f>IFERROR(AVERAGEA(E559:G559),0)</f>
        <v>0</v>
      </c>
      <c r="I559" s="759">
        <v>0</v>
      </c>
      <c r="J559" s="760"/>
    </row>
    <row r="560" spans="1:10" s="410" customFormat="1" ht="14.4" x14ac:dyDescent="0.25">
      <c r="A560" s="755" t="s">
        <v>34</v>
      </c>
      <c r="B560" s="749" t="s">
        <v>1413</v>
      </c>
      <c r="C560" s="758" t="s">
        <v>1411</v>
      </c>
      <c r="D560" s="758" t="s">
        <v>976</v>
      </c>
      <c r="E560" s="761"/>
      <c r="F560" s="761"/>
      <c r="G560" s="761"/>
      <c r="H560" s="414">
        <f>IFERROR(AVERAGEIF(E560:G560,"&gt;0",E560:G560),0)</f>
        <v>0</v>
      </c>
      <c r="I560" s="761"/>
      <c r="J560" s="760"/>
    </row>
    <row r="561" spans="1:10" s="410" customFormat="1" x14ac:dyDescent="0.25">
      <c r="A561" s="755" t="s">
        <v>51</v>
      </c>
      <c r="B561" s="749" t="s">
        <v>1414</v>
      </c>
      <c r="C561" s="758" t="s">
        <v>165</v>
      </c>
      <c r="D561" s="758" t="s">
        <v>53</v>
      </c>
      <c r="E561" s="759"/>
      <c r="F561" s="759"/>
      <c r="G561" s="759">
        <v>0</v>
      </c>
      <c r="H561" s="414">
        <f>IFERROR(AVERAGEA(E561:G561),0)</f>
        <v>0</v>
      </c>
      <c r="I561" s="759">
        <v>0</v>
      </c>
      <c r="J561" s="760"/>
    </row>
    <row r="562" spans="1:10" s="410" customFormat="1" ht="14.4" x14ac:dyDescent="0.25">
      <c r="A562" s="755" t="s">
        <v>49</v>
      </c>
      <c r="B562" s="749" t="s">
        <v>1415</v>
      </c>
      <c r="C562" s="758" t="s">
        <v>1411</v>
      </c>
      <c r="D562" s="758" t="s">
        <v>976</v>
      </c>
      <c r="E562" s="761"/>
      <c r="F562" s="761"/>
      <c r="G562" s="761"/>
      <c r="H562" s="414">
        <f>IFERROR(AVERAGEIF(E562:G562,"&gt;0",E562:G562),0)</f>
        <v>0</v>
      </c>
      <c r="I562" s="761"/>
      <c r="J562" s="760"/>
    </row>
    <row r="563" spans="1:10" s="410" customFormat="1" x14ac:dyDescent="0.25">
      <c r="A563" s="755" t="s">
        <v>66</v>
      </c>
      <c r="B563" s="749" t="s">
        <v>1416</v>
      </c>
      <c r="C563" s="758" t="s">
        <v>165</v>
      </c>
      <c r="D563" s="758" t="s">
        <v>53</v>
      </c>
      <c r="E563" s="759"/>
      <c r="F563" s="759"/>
      <c r="G563" s="759">
        <v>0</v>
      </c>
      <c r="H563" s="414">
        <f>IFERROR(AVERAGEA(E563:G563),0)</f>
        <v>0</v>
      </c>
      <c r="I563" s="759">
        <v>0</v>
      </c>
      <c r="J563" s="760"/>
    </row>
    <row r="564" spans="1:10" s="410" customFormat="1" ht="14.4" x14ac:dyDescent="0.25">
      <c r="A564" s="755" t="s">
        <v>645</v>
      </c>
      <c r="B564" s="749" t="s">
        <v>1417</v>
      </c>
      <c r="C564" s="758" t="s">
        <v>1411</v>
      </c>
      <c r="D564" s="758" t="s">
        <v>976</v>
      </c>
      <c r="E564" s="761"/>
      <c r="F564" s="761"/>
      <c r="G564" s="761"/>
      <c r="H564" s="414">
        <f>IFERROR(AVERAGEIF(E564:G564,"&gt;0",E564:G564),0)</f>
        <v>0</v>
      </c>
      <c r="I564" s="761"/>
      <c r="J564" s="760"/>
    </row>
    <row r="565" spans="1:10" s="410" customFormat="1" x14ac:dyDescent="0.25">
      <c r="A565" s="755" t="s">
        <v>647</v>
      </c>
      <c r="B565" s="749" t="s">
        <v>1418</v>
      </c>
      <c r="C565" s="758" t="s">
        <v>165</v>
      </c>
      <c r="D565" s="758" t="s">
        <v>641</v>
      </c>
      <c r="E565" s="759"/>
      <c r="F565" s="759"/>
      <c r="G565" s="759">
        <v>0</v>
      </c>
      <c r="H565" s="414">
        <f>IFERROR(AVERAGEIF(E565:G565,"&gt;0",E565:G565),0)</f>
        <v>0</v>
      </c>
      <c r="I565" s="759">
        <v>0</v>
      </c>
      <c r="J565" s="760"/>
    </row>
    <row r="566" spans="1:10" s="410" customFormat="1" ht="14.4" x14ac:dyDescent="0.25">
      <c r="A566" s="762" t="s">
        <v>648</v>
      </c>
      <c r="B566" s="749" t="s">
        <v>1419</v>
      </c>
      <c r="C566" s="758" t="s">
        <v>1411</v>
      </c>
      <c r="D566" s="758" t="s">
        <v>122</v>
      </c>
      <c r="E566" s="761"/>
      <c r="F566" s="761"/>
      <c r="G566" s="761"/>
      <c r="H566" s="414">
        <f>IFERROR(AVERAGEIF(E566:G566,"&gt;0",E566:G566),0)</f>
        <v>0</v>
      </c>
      <c r="I566" s="761"/>
      <c r="J566" s="760"/>
    </row>
    <row r="567" spans="1:10" s="410" customFormat="1" ht="14.4" x14ac:dyDescent="0.25">
      <c r="A567" s="755" t="s">
        <v>650</v>
      </c>
      <c r="B567" s="749" t="s">
        <v>1420</v>
      </c>
      <c r="C567" s="758" t="s">
        <v>1411</v>
      </c>
      <c r="D567" s="758" t="s">
        <v>351</v>
      </c>
      <c r="E567" s="761"/>
      <c r="F567" s="761"/>
      <c r="G567" s="761"/>
      <c r="H567" s="414">
        <f>IFERROR(AVERAGEIF(E567:G567,"&gt;0",E567:G567),0)</f>
        <v>0</v>
      </c>
      <c r="I567" s="761"/>
      <c r="J567" s="760"/>
    </row>
    <row r="568" spans="1:10" s="410" customFormat="1" ht="14.4" x14ac:dyDescent="0.3">
      <c r="A568" s="755" t="s">
        <v>651</v>
      </c>
      <c r="B568" s="749" t="s">
        <v>1421</v>
      </c>
      <c r="C568" s="758" t="s">
        <v>1411</v>
      </c>
      <c r="D568" s="758" t="s">
        <v>641</v>
      </c>
      <c r="E568" s="759"/>
      <c r="F568" s="759"/>
      <c r="G568" s="759">
        <v>0</v>
      </c>
      <c r="H568" s="414">
        <f>IFERROR(AVERAGEA(E568:G568),0)</f>
        <v>0</v>
      </c>
      <c r="I568" s="759">
        <v>0</v>
      </c>
      <c r="J568" s="763"/>
    </row>
    <row r="569" spans="1:10" s="410" customFormat="1" ht="14.4" x14ac:dyDescent="0.3">
      <c r="A569" s="755" t="s">
        <v>652</v>
      </c>
      <c r="B569" s="749" t="s">
        <v>1422</v>
      </c>
      <c r="C569" s="758" t="s">
        <v>1411</v>
      </c>
      <c r="D569" s="758" t="s">
        <v>976</v>
      </c>
      <c r="E569" s="761"/>
      <c r="F569" s="761"/>
      <c r="G569" s="761"/>
      <c r="H569" s="414">
        <f>IFERROR(AVERAGEIF(E569:G569,"&gt;0",E569:G569),0)</f>
        <v>0</v>
      </c>
      <c r="I569" s="761"/>
      <c r="J569" s="763"/>
    </row>
    <row r="570" spans="1:10" s="410" customFormat="1" ht="14.4" x14ac:dyDescent="0.25">
      <c r="A570" s="762" t="s">
        <v>653</v>
      </c>
      <c r="B570" s="749" t="s">
        <v>716</v>
      </c>
      <c r="C570" s="758"/>
      <c r="D570" s="758" t="s">
        <v>122</v>
      </c>
      <c r="E570" s="761"/>
      <c r="F570" s="761"/>
      <c r="G570" s="761"/>
      <c r="H570" s="414">
        <f>IFERROR(AVERAGEIF(E570:G570,"&gt;0",E570:G570),0)</f>
        <v>0</v>
      </c>
      <c r="I570" s="761"/>
      <c r="J570" s="760"/>
    </row>
    <row r="571" spans="1:10" s="410" customFormat="1" x14ac:dyDescent="0.25">
      <c r="A571" s="764" t="s">
        <v>657</v>
      </c>
      <c r="B571" s="765" t="s">
        <v>1423</v>
      </c>
      <c r="C571" s="764" t="s">
        <v>1424</v>
      </c>
      <c r="D571" s="764" t="s">
        <v>642</v>
      </c>
      <c r="E571" s="764"/>
      <c r="F571" s="764"/>
      <c r="G571" s="764">
        <f>IFERROR(G555/G556,0)</f>
        <v>0</v>
      </c>
      <c r="H571" s="414">
        <f>IFERROR(H555/H556,0)</f>
        <v>0</v>
      </c>
      <c r="I571" s="764">
        <f>IFERROR(I555/I556,0)</f>
        <v>0</v>
      </c>
      <c r="J571" s="764"/>
    </row>
    <row r="572" spans="1:10" s="410" customFormat="1" ht="27.6" x14ac:dyDescent="0.25">
      <c r="A572" s="764" t="s">
        <v>658</v>
      </c>
      <c r="B572" s="765" t="s">
        <v>897</v>
      </c>
      <c r="C572" s="764" t="s">
        <v>1425</v>
      </c>
      <c r="D572" s="764" t="s">
        <v>1426</v>
      </c>
      <c r="E572" s="764"/>
      <c r="F572" s="764"/>
      <c r="G572" s="764">
        <f>IFERROR((((G557*G558)+(G559*G560)+(G561*G562)+(G563*G564))/G555),0)</f>
        <v>0</v>
      </c>
      <c r="H572" s="414">
        <f>IFERROR((((H557*H558)+(H559*H560)+(H561*H562)+(H563*H564))/H555),0)</f>
        <v>0</v>
      </c>
      <c r="I572" s="764">
        <f>IFERROR((((I557*I558)+(I559*I560)+(I561*I562)+(I563*I564))/I555),0)</f>
        <v>0</v>
      </c>
      <c r="J572" s="764"/>
    </row>
    <row r="573" spans="1:10" s="410" customFormat="1" ht="27.6" x14ac:dyDescent="0.25">
      <c r="A573" s="764" t="s">
        <v>659</v>
      </c>
      <c r="B573" s="765" t="s">
        <v>1427</v>
      </c>
      <c r="C573" s="764" t="s">
        <v>1428</v>
      </c>
      <c r="D573" s="764" t="s">
        <v>122</v>
      </c>
      <c r="E573" s="764"/>
      <c r="F573" s="764"/>
      <c r="G573" s="764">
        <f>IFERROR(((G557*G558)/((G557*G558)+(G559*G560)+(G561*G562)+(G563*G564))),0)</f>
        <v>0</v>
      </c>
      <c r="H573" s="414">
        <f>IFERROR(((H557*H558)/((H557*H558)+(H559*H560)+(H561*H562)+(H563*H564))),0)</f>
        <v>0</v>
      </c>
      <c r="I573" s="764">
        <f>IFERROR(((I557*I558)/((I557*I558)+(I559*I560)+(I561*I562)+(I563*I564))),0)</f>
        <v>0</v>
      </c>
      <c r="J573" s="764"/>
    </row>
    <row r="574" spans="1:10" s="410" customFormat="1" x14ac:dyDescent="0.25">
      <c r="A574" s="440"/>
      <c r="B574" s="568"/>
      <c r="C574" s="569"/>
      <c r="D574" s="569"/>
      <c r="E574" s="570"/>
      <c r="F574" s="570"/>
      <c r="G574" s="570"/>
      <c r="H574" s="571"/>
      <c r="I574" s="560"/>
      <c r="J574" s="568"/>
    </row>
    <row r="575" spans="1:10" s="410" customFormat="1" x14ac:dyDescent="0.25">
      <c r="A575" s="557" t="s">
        <v>1466</v>
      </c>
      <c r="B575" s="562" t="s">
        <v>1441</v>
      </c>
      <c r="C575" s="240" t="s">
        <v>1439</v>
      </c>
      <c r="D575" s="557"/>
      <c r="E575" s="557"/>
      <c r="F575" s="557"/>
      <c r="G575" s="557"/>
      <c r="H575" s="557"/>
      <c r="I575" s="164"/>
      <c r="J575" s="751"/>
    </row>
    <row r="576" spans="1:10" s="410" customFormat="1" ht="14.4" x14ac:dyDescent="0.25">
      <c r="A576" s="755" t="s">
        <v>31</v>
      </c>
      <c r="B576" s="749" t="s">
        <v>408</v>
      </c>
      <c r="C576" s="756"/>
      <c r="D576" s="757"/>
      <c r="E576" s="757"/>
      <c r="F576" s="757"/>
      <c r="G576" s="757"/>
      <c r="H576" s="757"/>
      <c r="I576" s="757"/>
      <c r="J576" s="757"/>
    </row>
    <row r="577" spans="1:10" s="410" customFormat="1" x14ac:dyDescent="0.25">
      <c r="A577" s="755" t="s">
        <v>29</v>
      </c>
      <c r="B577" s="749" t="s">
        <v>824</v>
      </c>
      <c r="C577" s="758"/>
      <c r="D577" s="758" t="s">
        <v>642</v>
      </c>
      <c r="E577" s="759"/>
      <c r="F577" s="759"/>
      <c r="G577" s="759">
        <v>0</v>
      </c>
      <c r="H577" s="414">
        <f>IFERROR(AVERAGEA(E577:G577),0)</f>
        <v>0</v>
      </c>
      <c r="I577" s="759">
        <v>0</v>
      </c>
      <c r="J577" s="760"/>
    </row>
    <row r="578" spans="1:10" s="410" customFormat="1" x14ac:dyDescent="0.25">
      <c r="A578" s="755" t="s">
        <v>27</v>
      </c>
      <c r="B578" s="749" t="s">
        <v>1407</v>
      </c>
      <c r="C578" s="758" t="s">
        <v>165</v>
      </c>
      <c r="D578" s="758" t="s">
        <v>53</v>
      </c>
      <c r="E578" s="759"/>
      <c r="F578" s="759"/>
      <c r="G578" s="759">
        <v>0</v>
      </c>
      <c r="H578" s="414">
        <f>IFERROR(AVERAGEA(E578:G578),0)</f>
        <v>0</v>
      </c>
      <c r="I578" s="759">
        <v>0</v>
      </c>
      <c r="J578" s="760"/>
    </row>
    <row r="579" spans="1:10" s="410" customFormat="1" x14ac:dyDescent="0.25">
      <c r="A579" s="755" t="s">
        <v>25</v>
      </c>
      <c r="B579" s="749" t="s">
        <v>1408</v>
      </c>
      <c r="C579" s="758" t="s">
        <v>165</v>
      </c>
      <c r="D579" s="758" t="s">
        <v>117</v>
      </c>
      <c r="E579" s="759"/>
      <c r="F579" s="759"/>
      <c r="G579" s="759">
        <v>0</v>
      </c>
      <c r="H579" s="414">
        <f>IFERROR(AVERAGEA(E579:G579),0)</f>
        <v>0</v>
      </c>
      <c r="I579" s="759">
        <v>0</v>
      </c>
      <c r="J579" s="760"/>
    </row>
    <row r="580" spans="1:10" s="410" customFormat="1" x14ac:dyDescent="0.25">
      <c r="A580" s="755" t="s">
        <v>23</v>
      </c>
      <c r="B580" s="749" t="s">
        <v>1409</v>
      </c>
      <c r="C580" s="758" t="s">
        <v>165</v>
      </c>
      <c r="D580" s="758" t="s">
        <v>53</v>
      </c>
      <c r="E580" s="759"/>
      <c r="F580" s="759"/>
      <c r="G580" s="759">
        <v>0</v>
      </c>
      <c r="H580" s="414">
        <f>IFERROR(AVERAGEA(E580:G580),0)</f>
        <v>0</v>
      </c>
      <c r="I580" s="759">
        <v>0</v>
      </c>
      <c r="J580" s="760"/>
    </row>
    <row r="581" spans="1:10" s="410" customFormat="1" ht="14.4" x14ac:dyDescent="0.25">
      <c r="A581" s="755" t="s">
        <v>20</v>
      </c>
      <c r="B581" s="749" t="s">
        <v>1410</v>
      </c>
      <c r="C581" s="758" t="s">
        <v>1411</v>
      </c>
      <c r="D581" s="758" t="s">
        <v>976</v>
      </c>
      <c r="E581" s="761"/>
      <c r="F581" s="761"/>
      <c r="G581" s="761"/>
      <c r="H581" s="414">
        <f>IFERROR(AVERAGEIF(E581:G581,"&gt;0",E581:G581),0)</f>
        <v>0</v>
      </c>
      <c r="I581" s="761"/>
      <c r="J581" s="760"/>
    </row>
    <row r="582" spans="1:10" s="410" customFormat="1" x14ac:dyDescent="0.25">
      <c r="A582" s="755" t="s">
        <v>18</v>
      </c>
      <c r="B582" s="749" t="s">
        <v>1412</v>
      </c>
      <c r="C582" s="758" t="s">
        <v>165</v>
      </c>
      <c r="D582" s="758" t="s">
        <v>53</v>
      </c>
      <c r="E582" s="759"/>
      <c r="F582" s="759"/>
      <c r="G582" s="759">
        <v>0</v>
      </c>
      <c r="H582" s="414">
        <f>IFERROR(AVERAGEA(E582:G582),0)</f>
        <v>0</v>
      </c>
      <c r="I582" s="759">
        <v>0</v>
      </c>
      <c r="J582" s="760"/>
    </row>
    <row r="583" spans="1:10" s="410" customFormat="1" ht="14.4" x14ac:dyDescent="0.25">
      <c r="A583" s="755" t="s">
        <v>34</v>
      </c>
      <c r="B583" s="749" t="s">
        <v>1413</v>
      </c>
      <c r="C583" s="758" t="s">
        <v>1411</v>
      </c>
      <c r="D583" s="758" t="s">
        <v>976</v>
      </c>
      <c r="E583" s="761"/>
      <c r="F583" s="761"/>
      <c r="G583" s="761"/>
      <c r="H583" s="414">
        <f>IFERROR(AVERAGEIF(E583:G583,"&gt;0",E583:G583),0)</f>
        <v>0</v>
      </c>
      <c r="I583" s="761"/>
      <c r="J583" s="760"/>
    </row>
    <row r="584" spans="1:10" s="410" customFormat="1" x14ac:dyDescent="0.25">
      <c r="A584" s="755" t="s">
        <v>51</v>
      </c>
      <c r="B584" s="749" t="s">
        <v>1414</v>
      </c>
      <c r="C584" s="758" t="s">
        <v>165</v>
      </c>
      <c r="D584" s="758" t="s">
        <v>53</v>
      </c>
      <c r="E584" s="759"/>
      <c r="F584" s="759"/>
      <c r="G584" s="759">
        <v>0</v>
      </c>
      <c r="H584" s="414">
        <f>IFERROR(AVERAGEA(E584:G584),0)</f>
        <v>0</v>
      </c>
      <c r="I584" s="759">
        <v>0</v>
      </c>
      <c r="J584" s="760"/>
    </row>
    <row r="585" spans="1:10" s="410" customFormat="1" ht="14.4" x14ac:dyDescent="0.25">
      <c r="A585" s="755" t="s">
        <v>49</v>
      </c>
      <c r="B585" s="749" t="s">
        <v>1415</v>
      </c>
      <c r="C585" s="758" t="s">
        <v>1411</v>
      </c>
      <c r="D585" s="758" t="s">
        <v>976</v>
      </c>
      <c r="E585" s="761"/>
      <c r="F585" s="761"/>
      <c r="G585" s="761"/>
      <c r="H585" s="414">
        <f>IFERROR(AVERAGEIF(E585:G585,"&gt;0",E585:G585),0)</f>
        <v>0</v>
      </c>
      <c r="I585" s="761"/>
      <c r="J585" s="760"/>
    </row>
    <row r="586" spans="1:10" s="410" customFormat="1" x14ac:dyDescent="0.25">
      <c r="A586" s="755" t="s">
        <v>66</v>
      </c>
      <c r="B586" s="749" t="s">
        <v>1416</v>
      </c>
      <c r="C586" s="758" t="s">
        <v>165</v>
      </c>
      <c r="D586" s="758" t="s">
        <v>53</v>
      </c>
      <c r="E586" s="759"/>
      <c r="F586" s="759"/>
      <c r="G586" s="759">
        <v>0</v>
      </c>
      <c r="H586" s="414">
        <f>IFERROR(AVERAGEA(E586:G586),0)</f>
        <v>0</v>
      </c>
      <c r="I586" s="759">
        <v>0</v>
      </c>
      <c r="J586" s="760"/>
    </row>
    <row r="587" spans="1:10" s="410" customFormat="1" ht="14.4" x14ac:dyDescent="0.25">
      <c r="A587" s="755" t="s">
        <v>645</v>
      </c>
      <c r="B587" s="749" t="s">
        <v>1417</v>
      </c>
      <c r="C587" s="758" t="s">
        <v>1411</v>
      </c>
      <c r="D587" s="758" t="s">
        <v>976</v>
      </c>
      <c r="E587" s="761"/>
      <c r="F587" s="761"/>
      <c r="G587" s="761"/>
      <c r="H587" s="414">
        <f>IFERROR(AVERAGEIF(E587:G587,"&gt;0",E587:G587),0)</f>
        <v>0</v>
      </c>
      <c r="I587" s="761"/>
      <c r="J587" s="760"/>
    </row>
    <row r="588" spans="1:10" s="410" customFormat="1" x14ac:dyDescent="0.25">
      <c r="A588" s="755" t="s">
        <v>647</v>
      </c>
      <c r="B588" s="749" t="s">
        <v>1418</v>
      </c>
      <c r="C588" s="758" t="s">
        <v>165</v>
      </c>
      <c r="D588" s="758" t="s">
        <v>641</v>
      </c>
      <c r="E588" s="759"/>
      <c r="F588" s="759"/>
      <c r="G588" s="759">
        <v>0</v>
      </c>
      <c r="H588" s="414">
        <f>IFERROR(AVERAGEIF(E588:G588,"&gt;0",E588:G588),0)</f>
        <v>0</v>
      </c>
      <c r="I588" s="759">
        <v>0</v>
      </c>
      <c r="J588" s="760"/>
    </row>
    <row r="589" spans="1:10" s="410" customFormat="1" ht="14.4" x14ac:dyDescent="0.25">
      <c r="A589" s="762" t="s">
        <v>648</v>
      </c>
      <c r="B589" s="749" t="s">
        <v>1419</v>
      </c>
      <c r="C589" s="758" t="s">
        <v>1411</v>
      </c>
      <c r="D589" s="758" t="s">
        <v>122</v>
      </c>
      <c r="E589" s="761"/>
      <c r="F589" s="761"/>
      <c r="G589" s="761"/>
      <c r="H589" s="414">
        <f>IFERROR(AVERAGEIF(E589:G589,"&gt;0",E589:G589),0)</f>
        <v>0</v>
      </c>
      <c r="I589" s="761"/>
      <c r="J589" s="760"/>
    </row>
    <row r="590" spans="1:10" s="410" customFormat="1" ht="14.4" x14ac:dyDescent="0.25">
      <c r="A590" s="755" t="s">
        <v>650</v>
      </c>
      <c r="B590" s="749" t="s">
        <v>1420</v>
      </c>
      <c r="C590" s="758" t="s">
        <v>1411</v>
      </c>
      <c r="D590" s="758" t="s">
        <v>351</v>
      </c>
      <c r="E590" s="761"/>
      <c r="F590" s="761"/>
      <c r="G590" s="761"/>
      <c r="H590" s="414">
        <f>IFERROR(AVERAGEIF(E590:G590,"&gt;0",E590:G590),0)</f>
        <v>0</v>
      </c>
      <c r="I590" s="761"/>
      <c r="J590" s="760"/>
    </row>
    <row r="591" spans="1:10" s="410" customFormat="1" ht="14.4" x14ac:dyDescent="0.3">
      <c r="A591" s="755" t="s">
        <v>651</v>
      </c>
      <c r="B591" s="749" t="s">
        <v>1421</v>
      </c>
      <c r="C591" s="758" t="s">
        <v>1411</v>
      </c>
      <c r="D591" s="758" t="s">
        <v>641</v>
      </c>
      <c r="E591" s="759"/>
      <c r="F591" s="759"/>
      <c r="G591" s="759">
        <v>0</v>
      </c>
      <c r="H591" s="414">
        <f>IFERROR(AVERAGEA(E591:G591),0)</f>
        <v>0</v>
      </c>
      <c r="I591" s="759">
        <v>0</v>
      </c>
      <c r="J591" s="763"/>
    </row>
    <row r="592" spans="1:10" s="410" customFormat="1" ht="14.4" x14ac:dyDescent="0.3">
      <c r="A592" s="755" t="s">
        <v>652</v>
      </c>
      <c r="B592" s="749" t="s">
        <v>1422</v>
      </c>
      <c r="C592" s="758" t="s">
        <v>1411</v>
      </c>
      <c r="D592" s="758" t="s">
        <v>976</v>
      </c>
      <c r="E592" s="761"/>
      <c r="F592" s="761"/>
      <c r="G592" s="761"/>
      <c r="H592" s="414">
        <f>IFERROR(AVERAGEIF(E592:G592,"&gt;0",E592:G592),0)</f>
        <v>0</v>
      </c>
      <c r="I592" s="761"/>
      <c r="J592" s="763"/>
    </row>
    <row r="593" spans="1:10" s="410" customFormat="1" ht="14.4" x14ac:dyDescent="0.25">
      <c r="A593" s="762" t="s">
        <v>653</v>
      </c>
      <c r="B593" s="749" t="s">
        <v>716</v>
      </c>
      <c r="C593" s="758"/>
      <c r="D593" s="758" t="s">
        <v>122</v>
      </c>
      <c r="E593" s="761"/>
      <c r="F593" s="761"/>
      <c r="G593" s="761"/>
      <c r="H593" s="414">
        <f>IFERROR(AVERAGEIF(E593:G593,"&gt;0",E593:G593),0)</f>
        <v>0</v>
      </c>
      <c r="I593" s="761"/>
      <c r="J593" s="760"/>
    </row>
    <row r="594" spans="1:10" s="410" customFormat="1" x14ac:dyDescent="0.25">
      <c r="A594" s="764" t="s">
        <v>657</v>
      </c>
      <c r="B594" s="765" t="s">
        <v>1423</v>
      </c>
      <c r="C594" s="764" t="s">
        <v>1424</v>
      </c>
      <c r="D594" s="764" t="s">
        <v>642</v>
      </c>
      <c r="E594" s="764"/>
      <c r="F594" s="764"/>
      <c r="G594" s="764">
        <f>IFERROR(G578/G579,0)</f>
        <v>0</v>
      </c>
      <c r="H594" s="414">
        <f>IFERROR(H578/H579,0)</f>
        <v>0</v>
      </c>
      <c r="I594" s="764">
        <f>IFERROR(I578/I579,0)</f>
        <v>0</v>
      </c>
      <c r="J594" s="764"/>
    </row>
    <row r="595" spans="1:10" s="410" customFormat="1" ht="27.6" x14ac:dyDescent="0.25">
      <c r="A595" s="764" t="s">
        <v>658</v>
      </c>
      <c r="B595" s="765" t="s">
        <v>897</v>
      </c>
      <c r="C595" s="764" t="s">
        <v>1425</v>
      </c>
      <c r="D595" s="764" t="s">
        <v>1426</v>
      </c>
      <c r="E595" s="764"/>
      <c r="F595" s="764"/>
      <c r="G595" s="764">
        <f>IFERROR((((G580*G581)+(G582*G583)+(G584*G585)+(G586*G587))/G578),0)</f>
        <v>0</v>
      </c>
      <c r="H595" s="414">
        <f>IFERROR((((H580*H581)+(H582*H583)+(H584*H585)+(H586*H587))/H578),0)</f>
        <v>0</v>
      </c>
      <c r="I595" s="764">
        <f>IFERROR((((I580*I581)+(I582*I583)+(I584*I585)+(I586*I587))/I578),0)</f>
        <v>0</v>
      </c>
      <c r="J595" s="764"/>
    </row>
    <row r="596" spans="1:10" s="410" customFormat="1" ht="27.6" x14ac:dyDescent="0.25">
      <c r="A596" s="764" t="s">
        <v>659</v>
      </c>
      <c r="B596" s="765" t="s">
        <v>1427</v>
      </c>
      <c r="C596" s="764" t="s">
        <v>1428</v>
      </c>
      <c r="D596" s="764" t="s">
        <v>122</v>
      </c>
      <c r="E596" s="764"/>
      <c r="F596" s="764"/>
      <c r="G596" s="764">
        <f>IFERROR(((G580*G581)/((G580*G581)+(G582*G583)+(G584*G585)+(G586*G587))),0)</f>
        <v>0</v>
      </c>
      <c r="H596" s="414">
        <f>IFERROR(((H580*H581)/((H580*H581)+(H582*H583)+(H584*H585)+(H586*H587))),0)</f>
        <v>0</v>
      </c>
      <c r="I596" s="764">
        <f>IFERROR(((I580*I581)/((I580*I581)+(I582*I583)+(I584*I585)+(I586*I587))),0)</f>
        <v>0</v>
      </c>
      <c r="J596" s="764"/>
    </row>
    <row r="597" spans="1:10" s="410" customFormat="1" x14ac:dyDescent="0.25">
      <c r="A597" s="572"/>
      <c r="B597" s="573"/>
      <c r="C597" s="574"/>
      <c r="D597" s="572"/>
      <c r="E597" s="572"/>
      <c r="F597" s="572"/>
      <c r="G597" s="572"/>
      <c r="H597" s="572"/>
      <c r="I597" s="539"/>
      <c r="J597" s="568"/>
    </row>
    <row r="598" spans="1:10" s="410" customFormat="1" x14ac:dyDescent="0.25">
      <c r="A598" s="557" t="s">
        <v>1467</v>
      </c>
      <c r="B598" s="562" t="s">
        <v>1442</v>
      </c>
      <c r="C598" s="240" t="s">
        <v>1439</v>
      </c>
      <c r="D598" s="557"/>
      <c r="E598" s="557"/>
      <c r="F598" s="557"/>
      <c r="G598" s="557"/>
      <c r="H598" s="557"/>
      <c r="I598" s="164"/>
      <c r="J598" s="751"/>
    </row>
    <row r="599" spans="1:10" s="410" customFormat="1" ht="14.4" x14ac:dyDescent="0.25">
      <c r="A599" s="755" t="s">
        <v>31</v>
      </c>
      <c r="B599" s="749" t="s">
        <v>408</v>
      </c>
      <c r="C599" s="756"/>
      <c r="D599" s="757"/>
      <c r="E599" s="757"/>
      <c r="F599" s="757"/>
      <c r="G599" s="757"/>
      <c r="H599" s="757"/>
      <c r="I599" s="757"/>
      <c r="J599" s="757"/>
    </row>
    <row r="600" spans="1:10" s="410" customFormat="1" x14ac:dyDescent="0.25">
      <c r="A600" s="755" t="s">
        <v>29</v>
      </c>
      <c r="B600" s="749" t="s">
        <v>824</v>
      </c>
      <c r="C600" s="758"/>
      <c r="D600" s="758" t="s">
        <v>642</v>
      </c>
      <c r="E600" s="759"/>
      <c r="F600" s="759"/>
      <c r="G600" s="759">
        <v>0</v>
      </c>
      <c r="H600" s="414">
        <f>IFERROR(AVERAGEA(E600:G600),0)</f>
        <v>0</v>
      </c>
      <c r="I600" s="759">
        <v>0</v>
      </c>
      <c r="J600" s="760"/>
    </row>
    <row r="601" spans="1:10" s="410" customFormat="1" x14ac:dyDescent="0.25">
      <c r="A601" s="755" t="s">
        <v>27</v>
      </c>
      <c r="B601" s="749" t="s">
        <v>1407</v>
      </c>
      <c r="C601" s="758" t="s">
        <v>165</v>
      </c>
      <c r="D601" s="758" t="s">
        <v>53</v>
      </c>
      <c r="E601" s="759"/>
      <c r="F601" s="759"/>
      <c r="G601" s="759">
        <v>0</v>
      </c>
      <c r="H601" s="414">
        <f>IFERROR(AVERAGEA(E601:G601),0)</f>
        <v>0</v>
      </c>
      <c r="I601" s="759">
        <v>0</v>
      </c>
      <c r="J601" s="760"/>
    </row>
    <row r="602" spans="1:10" s="410" customFormat="1" x14ac:dyDescent="0.25">
      <c r="A602" s="755" t="s">
        <v>25</v>
      </c>
      <c r="B602" s="749" t="s">
        <v>1408</v>
      </c>
      <c r="C602" s="758" t="s">
        <v>165</v>
      </c>
      <c r="D602" s="758" t="s">
        <v>117</v>
      </c>
      <c r="E602" s="759"/>
      <c r="F602" s="759"/>
      <c r="G602" s="759">
        <v>0</v>
      </c>
      <c r="H602" s="414">
        <f>IFERROR(AVERAGEA(E602:G602),0)</f>
        <v>0</v>
      </c>
      <c r="I602" s="759">
        <v>0</v>
      </c>
      <c r="J602" s="760"/>
    </row>
    <row r="603" spans="1:10" s="410" customFormat="1" x14ac:dyDescent="0.25">
      <c r="A603" s="755" t="s">
        <v>23</v>
      </c>
      <c r="B603" s="749" t="s">
        <v>1409</v>
      </c>
      <c r="C603" s="758" t="s">
        <v>165</v>
      </c>
      <c r="D603" s="758" t="s">
        <v>53</v>
      </c>
      <c r="E603" s="759"/>
      <c r="F603" s="759"/>
      <c r="G603" s="759">
        <v>0</v>
      </c>
      <c r="H603" s="414">
        <f>IFERROR(AVERAGEA(E603:G603),0)</f>
        <v>0</v>
      </c>
      <c r="I603" s="759">
        <v>0</v>
      </c>
      <c r="J603" s="760"/>
    </row>
    <row r="604" spans="1:10" s="410" customFormat="1" ht="14.4" x14ac:dyDescent="0.25">
      <c r="A604" s="755" t="s">
        <v>20</v>
      </c>
      <c r="B604" s="749" t="s">
        <v>1410</v>
      </c>
      <c r="C604" s="758" t="s">
        <v>1411</v>
      </c>
      <c r="D604" s="758" t="s">
        <v>976</v>
      </c>
      <c r="E604" s="761"/>
      <c r="F604" s="761"/>
      <c r="G604" s="761"/>
      <c r="H604" s="414">
        <f>IFERROR(AVERAGEIF(E604:G604,"&gt;0",E604:G604),0)</f>
        <v>0</v>
      </c>
      <c r="I604" s="761"/>
      <c r="J604" s="760"/>
    </row>
    <row r="605" spans="1:10" s="410" customFormat="1" x14ac:dyDescent="0.25">
      <c r="A605" s="755" t="s">
        <v>18</v>
      </c>
      <c r="B605" s="749" t="s">
        <v>1412</v>
      </c>
      <c r="C605" s="758" t="s">
        <v>165</v>
      </c>
      <c r="D605" s="758" t="s">
        <v>53</v>
      </c>
      <c r="E605" s="759"/>
      <c r="F605" s="759"/>
      <c r="G605" s="759">
        <v>0</v>
      </c>
      <c r="H605" s="414">
        <f>IFERROR(AVERAGEA(E605:G605),0)</f>
        <v>0</v>
      </c>
      <c r="I605" s="759">
        <v>0</v>
      </c>
      <c r="J605" s="760"/>
    </row>
    <row r="606" spans="1:10" s="410" customFormat="1" ht="14.4" x14ac:dyDescent="0.25">
      <c r="A606" s="755" t="s">
        <v>34</v>
      </c>
      <c r="B606" s="749" t="s">
        <v>1413</v>
      </c>
      <c r="C606" s="758" t="s">
        <v>1411</v>
      </c>
      <c r="D606" s="758" t="s">
        <v>976</v>
      </c>
      <c r="E606" s="761"/>
      <c r="F606" s="761"/>
      <c r="G606" s="761"/>
      <c r="H606" s="414">
        <f>IFERROR(AVERAGEIF(E606:G606,"&gt;0",E606:G606),0)</f>
        <v>0</v>
      </c>
      <c r="I606" s="761"/>
      <c r="J606" s="760"/>
    </row>
    <row r="607" spans="1:10" s="410" customFormat="1" x14ac:dyDescent="0.25">
      <c r="A607" s="755" t="s">
        <v>51</v>
      </c>
      <c r="B607" s="749" t="s">
        <v>1414</v>
      </c>
      <c r="C607" s="758" t="s">
        <v>165</v>
      </c>
      <c r="D607" s="758" t="s">
        <v>53</v>
      </c>
      <c r="E607" s="759"/>
      <c r="F607" s="759"/>
      <c r="G607" s="759">
        <v>0</v>
      </c>
      <c r="H607" s="414">
        <f>IFERROR(AVERAGEA(E607:G607),0)</f>
        <v>0</v>
      </c>
      <c r="I607" s="759">
        <v>0</v>
      </c>
      <c r="J607" s="760"/>
    </row>
    <row r="608" spans="1:10" s="410" customFormat="1" ht="14.4" x14ac:dyDescent="0.25">
      <c r="A608" s="755" t="s">
        <v>49</v>
      </c>
      <c r="B608" s="749" t="s">
        <v>1415</v>
      </c>
      <c r="C608" s="758" t="s">
        <v>1411</v>
      </c>
      <c r="D608" s="758" t="s">
        <v>976</v>
      </c>
      <c r="E608" s="761"/>
      <c r="F608" s="761"/>
      <c r="G608" s="761"/>
      <c r="H608" s="414">
        <f>IFERROR(AVERAGEIF(E608:G608,"&gt;0",E608:G608),0)</f>
        <v>0</v>
      </c>
      <c r="I608" s="761"/>
      <c r="J608" s="760"/>
    </row>
    <row r="609" spans="1:10" s="410" customFormat="1" x14ac:dyDescent="0.25">
      <c r="A609" s="755" t="s">
        <v>66</v>
      </c>
      <c r="B609" s="749" t="s">
        <v>1416</v>
      </c>
      <c r="C609" s="758" t="s">
        <v>165</v>
      </c>
      <c r="D609" s="758" t="s">
        <v>53</v>
      </c>
      <c r="E609" s="759"/>
      <c r="F609" s="759"/>
      <c r="G609" s="759">
        <v>0</v>
      </c>
      <c r="H609" s="414">
        <f>IFERROR(AVERAGEA(E609:G609),0)</f>
        <v>0</v>
      </c>
      <c r="I609" s="759">
        <v>0</v>
      </c>
      <c r="J609" s="760"/>
    </row>
    <row r="610" spans="1:10" s="410" customFormat="1" ht="14.4" x14ac:dyDescent="0.25">
      <c r="A610" s="755" t="s">
        <v>645</v>
      </c>
      <c r="B610" s="749" t="s">
        <v>1417</v>
      </c>
      <c r="C610" s="758" t="s">
        <v>1411</v>
      </c>
      <c r="D610" s="758" t="s">
        <v>976</v>
      </c>
      <c r="E610" s="761"/>
      <c r="F610" s="761"/>
      <c r="G610" s="761"/>
      <c r="H610" s="414">
        <f>IFERROR(AVERAGEIF(E610:G610,"&gt;0",E610:G610),0)</f>
        <v>0</v>
      </c>
      <c r="I610" s="761"/>
      <c r="J610" s="760"/>
    </row>
    <row r="611" spans="1:10" s="410" customFormat="1" x14ac:dyDescent="0.25">
      <c r="A611" s="755" t="s">
        <v>647</v>
      </c>
      <c r="B611" s="749" t="s">
        <v>1418</v>
      </c>
      <c r="C611" s="758" t="s">
        <v>165</v>
      </c>
      <c r="D611" s="758" t="s">
        <v>641</v>
      </c>
      <c r="E611" s="759"/>
      <c r="F611" s="759"/>
      <c r="G611" s="759">
        <v>0</v>
      </c>
      <c r="H611" s="414">
        <f>IFERROR(AVERAGEIF(E611:G611,"&gt;0",E611:G611),0)</f>
        <v>0</v>
      </c>
      <c r="I611" s="759">
        <v>0</v>
      </c>
      <c r="J611" s="760"/>
    </row>
    <row r="612" spans="1:10" s="410" customFormat="1" ht="14.4" x14ac:dyDescent="0.25">
      <c r="A612" s="762" t="s">
        <v>648</v>
      </c>
      <c r="B612" s="749" t="s">
        <v>1419</v>
      </c>
      <c r="C612" s="758" t="s">
        <v>1411</v>
      </c>
      <c r="D612" s="758" t="s">
        <v>122</v>
      </c>
      <c r="E612" s="761"/>
      <c r="F612" s="761"/>
      <c r="G612" s="761"/>
      <c r="H612" s="414">
        <f>IFERROR(AVERAGEIF(E612:G612,"&gt;0",E612:G612),0)</f>
        <v>0</v>
      </c>
      <c r="I612" s="761"/>
      <c r="J612" s="760"/>
    </row>
    <row r="613" spans="1:10" s="410" customFormat="1" ht="14.4" x14ac:dyDescent="0.25">
      <c r="A613" s="755" t="s">
        <v>650</v>
      </c>
      <c r="B613" s="749" t="s">
        <v>1420</v>
      </c>
      <c r="C613" s="758" t="s">
        <v>1411</v>
      </c>
      <c r="D613" s="758" t="s">
        <v>351</v>
      </c>
      <c r="E613" s="761"/>
      <c r="F613" s="761"/>
      <c r="G613" s="761"/>
      <c r="H613" s="414">
        <f>IFERROR(AVERAGEIF(E613:G613,"&gt;0",E613:G613),0)</f>
        <v>0</v>
      </c>
      <c r="I613" s="761"/>
      <c r="J613" s="760"/>
    </row>
    <row r="614" spans="1:10" s="410" customFormat="1" ht="14.4" x14ac:dyDescent="0.3">
      <c r="A614" s="755" t="s">
        <v>651</v>
      </c>
      <c r="B614" s="749" t="s">
        <v>1421</v>
      </c>
      <c r="C614" s="758" t="s">
        <v>1411</v>
      </c>
      <c r="D614" s="758" t="s">
        <v>641</v>
      </c>
      <c r="E614" s="759"/>
      <c r="F614" s="759"/>
      <c r="G614" s="759">
        <v>0</v>
      </c>
      <c r="H614" s="414">
        <f>IFERROR(AVERAGEA(E614:G614),0)</f>
        <v>0</v>
      </c>
      <c r="I614" s="759">
        <v>0</v>
      </c>
      <c r="J614" s="763"/>
    </row>
    <row r="615" spans="1:10" s="410" customFormat="1" ht="14.4" x14ac:dyDescent="0.3">
      <c r="A615" s="755" t="s">
        <v>652</v>
      </c>
      <c r="B615" s="749" t="s">
        <v>1422</v>
      </c>
      <c r="C615" s="758" t="s">
        <v>1411</v>
      </c>
      <c r="D615" s="758" t="s">
        <v>976</v>
      </c>
      <c r="E615" s="761"/>
      <c r="F615" s="761"/>
      <c r="G615" s="761"/>
      <c r="H615" s="414">
        <f>IFERROR(AVERAGEIF(E615:G615,"&gt;0",E615:G615),0)</f>
        <v>0</v>
      </c>
      <c r="I615" s="761"/>
      <c r="J615" s="763"/>
    </row>
    <row r="616" spans="1:10" s="410" customFormat="1" ht="14.4" x14ac:dyDescent="0.25">
      <c r="A616" s="762" t="s">
        <v>653</v>
      </c>
      <c r="B616" s="749" t="s">
        <v>716</v>
      </c>
      <c r="C616" s="758"/>
      <c r="D616" s="758" t="s">
        <v>122</v>
      </c>
      <c r="E616" s="761"/>
      <c r="F616" s="761"/>
      <c r="G616" s="761"/>
      <c r="H616" s="414">
        <f>IFERROR(AVERAGEIF(E616:G616,"&gt;0",E616:G616),0)</f>
        <v>0</v>
      </c>
      <c r="I616" s="761"/>
      <c r="J616" s="760"/>
    </row>
    <row r="617" spans="1:10" s="410" customFormat="1" x14ac:dyDescent="0.25">
      <c r="A617" s="764" t="s">
        <v>657</v>
      </c>
      <c r="B617" s="765" t="s">
        <v>1423</v>
      </c>
      <c r="C617" s="764" t="s">
        <v>1424</v>
      </c>
      <c r="D617" s="764" t="s">
        <v>642</v>
      </c>
      <c r="E617" s="764"/>
      <c r="F617" s="764"/>
      <c r="G617" s="764">
        <f>IFERROR(G601/G602,0)</f>
        <v>0</v>
      </c>
      <c r="H617" s="414">
        <f>IFERROR(H601/H602,0)</f>
        <v>0</v>
      </c>
      <c r="I617" s="764">
        <f>IFERROR(I601/I602,0)</f>
        <v>0</v>
      </c>
      <c r="J617" s="764"/>
    </row>
    <row r="618" spans="1:10" s="410" customFormat="1" ht="27.6" x14ac:dyDescent="0.25">
      <c r="A618" s="764" t="s">
        <v>658</v>
      </c>
      <c r="B618" s="765" t="s">
        <v>897</v>
      </c>
      <c r="C618" s="764" t="s">
        <v>1425</v>
      </c>
      <c r="D618" s="764" t="s">
        <v>1426</v>
      </c>
      <c r="E618" s="764"/>
      <c r="F618" s="764"/>
      <c r="G618" s="764">
        <f>IFERROR((((G603*G604)+(G605*G606)+(G607*G608)+(G609*G610))/G601),0)</f>
        <v>0</v>
      </c>
      <c r="H618" s="414">
        <f>IFERROR((((H603*H604)+(H605*H606)+(H607*H608)+(H609*H610))/H601),0)</f>
        <v>0</v>
      </c>
      <c r="I618" s="764">
        <f>IFERROR((((I603*I604)+(I605*I606)+(I607*I608)+(I609*I610))/I601),0)</f>
        <v>0</v>
      </c>
      <c r="J618" s="764"/>
    </row>
    <row r="619" spans="1:10" s="410" customFormat="1" ht="27.6" x14ac:dyDescent="0.25">
      <c r="A619" s="764" t="s">
        <v>659</v>
      </c>
      <c r="B619" s="765" t="s">
        <v>1427</v>
      </c>
      <c r="C619" s="764" t="s">
        <v>1428</v>
      </c>
      <c r="D619" s="764" t="s">
        <v>122</v>
      </c>
      <c r="E619" s="764"/>
      <c r="F619" s="764"/>
      <c r="G619" s="764">
        <f>IFERROR(((G603*G604)/((G603*G604)+(G605*G606)+(G607*G608)+(G609*G610))),0)</f>
        <v>0</v>
      </c>
      <c r="H619" s="414">
        <f>IFERROR(((H603*H604)/((H603*H604)+(H605*H606)+(H607*H608)+(H609*H610))),0)</f>
        <v>0</v>
      </c>
      <c r="I619" s="764">
        <f>IFERROR(((I603*I604)/((I603*I604)+(I605*I606)+(I607*I608)+(I609*I610))),0)</f>
        <v>0</v>
      </c>
      <c r="J619" s="764"/>
    </row>
    <row r="620" spans="1:10" s="410" customFormat="1" x14ac:dyDescent="0.25">
      <c r="A620" s="440"/>
      <c r="B620" s="568"/>
      <c r="C620" s="569"/>
      <c r="D620" s="569"/>
      <c r="E620" s="570"/>
      <c r="F620" s="570"/>
      <c r="G620" s="570"/>
      <c r="H620" s="571"/>
      <c r="I620" s="560"/>
      <c r="J620" s="568"/>
    </row>
    <row r="621" spans="1:10" s="410" customFormat="1" x14ac:dyDescent="0.25">
      <c r="A621" s="557" t="s">
        <v>1468</v>
      </c>
      <c r="B621" s="562" t="s">
        <v>1443</v>
      </c>
      <c r="C621" s="240" t="s">
        <v>1439</v>
      </c>
      <c r="D621" s="557"/>
      <c r="E621" s="557"/>
      <c r="F621" s="557"/>
      <c r="G621" s="557"/>
      <c r="H621" s="557"/>
      <c r="I621" s="164"/>
      <c r="J621" s="751"/>
    </row>
    <row r="622" spans="1:10" s="410" customFormat="1" ht="14.4" x14ac:dyDescent="0.25">
      <c r="A622" s="755" t="s">
        <v>31</v>
      </c>
      <c r="B622" s="749" t="s">
        <v>408</v>
      </c>
      <c r="C622" s="756"/>
      <c r="D622" s="757"/>
      <c r="E622" s="757"/>
      <c r="F622" s="757"/>
      <c r="G622" s="757"/>
      <c r="H622" s="757"/>
      <c r="I622" s="757"/>
      <c r="J622" s="757"/>
    </row>
    <row r="623" spans="1:10" s="410" customFormat="1" x14ac:dyDescent="0.25">
      <c r="A623" s="755" t="s">
        <v>29</v>
      </c>
      <c r="B623" s="749" t="s">
        <v>824</v>
      </c>
      <c r="C623" s="758"/>
      <c r="D623" s="758" t="s">
        <v>642</v>
      </c>
      <c r="E623" s="759"/>
      <c r="F623" s="759"/>
      <c r="G623" s="759">
        <v>0</v>
      </c>
      <c r="H623" s="414">
        <f>IFERROR(AVERAGEA(E623:G623),0)</f>
        <v>0</v>
      </c>
      <c r="I623" s="759">
        <v>0</v>
      </c>
      <c r="J623" s="760"/>
    </row>
    <row r="624" spans="1:10" s="410" customFormat="1" x14ac:dyDescent="0.25">
      <c r="A624" s="755" t="s">
        <v>27</v>
      </c>
      <c r="B624" s="749" t="s">
        <v>1407</v>
      </c>
      <c r="C624" s="758" t="s">
        <v>165</v>
      </c>
      <c r="D624" s="758" t="s">
        <v>53</v>
      </c>
      <c r="E624" s="759"/>
      <c r="F624" s="759"/>
      <c r="G624" s="759">
        <v>0</v>
      </c>
      <c r="H624" s="414">
        <f>IFERROR(AVERAGEA(E624:G624),0)</f>
        <v>0</v>
      </c>
      <c r="I624" s="759">
        <v>0</v>
      </c>
      <c r="J624" s="760"/>
    </row>
    <row r="625" spans="1:10" s="410" customFormat="1" x14ac:dyDescent="0.25">
      <c r="A625" s="755" t="s">
        <v>25</v>
      </c>
      <c r="B625" s="749" t="s">
        <v>1408</v>
      </c>
      <c r="C625" s="758" t="s">
        <v>165</v>
      </c>
      <c r="D625" s="758" t="s">
        <v>117</v>
      </c>
      <c r="E625" s="759"/>
      <c r="F625" s="759"/>
      <c r="G625" s="759">
        <v>0</v>
      </c>
      <c r="H625" s="414">
        <f>IFERROR(AVERAGEA(E625:G625),0)</f>
        <v>0</v>
      </c>
      <c r="I625" s="759">
        <v>0</v>
      </c>
      <c r="J625" s="760"/>
    </row>
    <row r="626" spans="1:10" s="410" customFormat="1" x14ac:dyDescent="0.25">
      <c r="A626" s="755" t="s">
        <v>23</v>
      </c>
      <c r="B626" s="749" t="s">
        <v>1409</v>
      </c>
      <c r="C626" s="758" t="s">
        <v>165</v>
      </c>
      <c r="D626" s="758" t="s">
        <v>53</v>
      </c>
      <c r="E626" s="759"/>
      <c r="F626" s="759"/>
      <c r="G626" s="759">
        <v>0</v>
      </c>
      <c r="H626" s="414">
        <f>IFERROR(AVERAGEA(E626:G626),0)</f>
        <v>0</v>
      </c>
      <c r="I626" s="759">
        <v>0</v>
      </c>
      <c r="J626" s="760"/>
    </row>
    <row r="627" spans="1:10" s="410" customFormat="1" ht="14.4" x14ac:dyDescent="0.25">
      <c r="A627" s="755" t="s">
        <v>20</v>
      </c>
      <c r="B627" s="749" t="s">
        <v>1410</v>
      </c>
      <c r="C627" s="758" t="s">
        <v>1411</v>
      </c>
      <c r="D627" s="758" t="s">
        <v>976</v>
      </c>
      <c r="E627" s="761"/>
      <c r="F627" s="761"/>
      <c r="G627" s="761"/>
      <c r="H627" s="414">
        <f>IFERROR(AVERAGEIF(E627:G627,"&gt;0",E627:G627),0)</f>
        <v>0</v>
      </c>
      <c r="I627" s="761"/>
      <c r="J627" s="760"/>
    </row>
    <row r="628" spans="1:10" s="410" customFormat="1" x14ac:dyDescent="0.25">
      <c r="A628" s="755" t="s">
        <v>18</v>
      </c>
      <c r="B628" s="749" t="s">
        <v>1412</v>
      </c>
      <c r="C628" s="758" t="s">
        <v>165</v>
      </c>
      <c r="D628" s="758" t="s">
        <v>53</v>
      </c>
      <c r="E628" s="759"/>
      <c r="F628" s="759"/>
      <c r="G628" s="759">
        <v>0</v>
      </c>
      <c r="H628" s="414">
        <f>IFERROR(AVERAGEA(E628:G628),0)</f>
        <v>0</v>
      </c>
      <c r="I628" s="759">
        <v>0</v>
      </c>
      <c r="J628" s="760"/>
    </row>
    <row r="629" spans="1:10" s="410" customFormat="1" ht="14.4" x14ac:dyDescent="0.25">
      <c r="A629" s="755" t="s">
        <v>34</v>
      </c>
      <c r="B629" s="749" t="s">
        <v>1413</v>
      </c>
      <c r="C629" s="758" t="s">
        <v>1411</v>
      </c>
      <c r="D629" s="758" t="s">
        <v>976</v>
      </c>
      <c r="E629" s="761"/>
      <c r="F629" s="761"/>
      <c r="G629" s="761"/>
      <c r="H629" s="414">
        <f>IFERROR(AVERAGEIF(E629:G629,"&gt;0",E629:G629),0)</f>
        <v>0</v>
      </c>
      <c r="I629" s="761"/>
      <c r="J629" s="760"/>
    </row>
    <row r="630" spans="1:10" s="410" customFormat="1" x14ac:dyDescent="0.25">
      <c r="A630" s="755" t="s">
        <v>51</v>
      </c>
      <c r="B630" s="749" t="s">
        <v>1414</v>
      </c>
      <c r="C630" s="758" t="s">
        <v>165</v>
      </c>
      <c r="D630" s="758" t="s">
        <v>53</v>
      </c>
      <c r="E630" s="759"/>
      <c r="F630" s="759"/>
      <c r="G630" s="759">
        <v>0</v>
      </c>
      <c r="H630" s="414">
        <f>IFERROR(AVERAGEA(E630:G630),0)</f>
        <v>0</v>
      </c>
      <c r="I630" s="759">
        <v>0</v>
      </c>
      <c r="J630" s="760"/>
    </row>
    <row r="631" spans="1:10" s="410" customFormat="1" ht="14.4" x14ac:dyDescent="0.25">
      <c r="A631" s="755" t="s">
        <v>49</v>
      </c>
      <c r="B631" s="749" t="s">
        <v>1415</v>
      </c>
      <c r="C631" s="758" t="s">
        <v>1411</v>
      </c>
      <c r="D631" s="758" t="s">
        <v>976</v>
      </c>
      <c r="E631" s="761"/>
      <c r="F631" s="761"/>
      <c r="G631" s="761"/>
      <c r="H631" s="414">
        <f>IFERROR(AVERAGEIF(E631:G631,"&gt;0",E631:G631),0)</f>
        <v>0</v>
      </c>
      <c r="I631" s="761"/>
      <c r="J631" s="760"/>
    </row>
    <row r="632" spans="1:10" s="410" customFormat="1" x14ac:dyDescent="0.25">
      <c r="A632" s="755" t="s">
        <v>66</v>
      </c>
      <c r="B632" s="749" t="s">
        <v>1416</v>
      </c>
      <c r="C632" s="758" t="s">
        <v>165</v>
      </c>
      <c r="D632" s="758" t="s">
        <v>53</v>
      </c>
      <c r="E632" s="759"/>
      <c r="F632" s="759"/>
      <c r="G632" s="759">
        <v>0</v>
      </c>
      <c r="H632" s="414">
        <f>IFERROR(AVERAGEA(E632:G632),0)</f>
        <v>0</v>
      </c>
      <c r="I632" s="759">
        <v>0</v>
      </c>
      <c r="J632" s="760"/>
    </row>
    <row r="633" spans="1:10" s="410" customFormat="1" ht="14.4" x14ac:dyDescent="0.25">
      <c r="A633" s="755" t="s">
        <v>645</v>
      </c>
      <c r="B633" s="749" t="s">
        <v>1417</v>
      </c>
      <c r="C633" s="758" t="s">
        <v>1411</v>
      </c>
      <c r="D633" s="758" t="s">
        <v>976</v>
      </c>
      <c r="E633" s="761"/>
      <c r="F633" s="761"/>
      <c r="G633" s="761"/>
      <c r="H633" s="414">
        <f>IFERROR(AVERAGEIF(E633:G633,"&gt;0",E633:G633),0)</f>
        <v>0</v>
      </c>
      <c r="I633" s="761"/>
      <c r="J633" s="760"/>
    </row>
    <row r="634" spans="1:10" s="410" customFormat="1" x14ac:dyDescent="0.25">
      <c r="A634" s="755" t="s">
        <v>647</v>
      </c>
      <c r="B634" s="749" t="s">
        <v>1418</v>
      </c>
      <c r="C634" s="758" t="s">
        <v>165</v>
      </c>
      <c r="D634" s="758" t="s">
        <v>641</v>
      </c>
      <c r="E634" s="759"/>
      <c r="F634" s="759"/>
      <c r="G634" s="759">
        <v>0</v>
      </c>
      <c r="H634" s="414">
        <f>IFERROR(AVERAGEIF(E634:G634,"&gt;0",E634:G634),0)</f>
        <v>0</v>
      </c>
      <c r="I634" s="759">
        <v>0</v>
      </c>
      <c r="J634" s="760"/>
    </row>
    <row r="635" spans="1:10" s="410" customFormat="1" ht="14.4" x14ac:dyDescent="0.25">
      <c r="A635" s="762" t="s">
        <v>648</v>
      </c>
      <c r="B635" s="749" t="s">
        <v>1419</v>
      </c>
      <c r="C635" s="758" t="s">
        <v>1411</v>
      </c>
      <c r="D635" s="758" t="s">
        <v>122</v>
      </c>
      <c r="E635" s="761"/>
      <c r="F635" s="761"/>
      <c r="G635" s="761"/>
      <c r="H635" s="414">
        <f>IFERROR(AVERAGEIF(E635:G635,"&gt;0",E635:G635),0)</f>
        <v>0</v>
      </c>
      <c r="I635" s="761"/>
      <c r="J635" s="760"/>
    </row>
    <row r="636" spans="1:10" s="410" customFormat="1" ht="14.4" x14ac:dyDescent="0.25">
      <c r="A636" s="755" t="s">
        <v>650</v>
      </c>
      <c r="B636" s="749" t="s">
        <v>1420</v>
      </c>
      <c r="C636" s="758" t="s">
        <v>1411</v>
      </c>
      <c r="D636" s="758" t="s">
        <v>351</v>
      </c>
      <c r="E636" s="761"/>
      <c r="F636" s="761"/>
      <c r="G636" s="761"/>
      <c r="H636" s="414">
        <f>IFERROR(AVERAGEIF(E636:G636,"&gt;0",E636:G636),0)</f>
        <v>0</v>
      </c>
      <c r="I636" s="761"/>
      <c r="J636" s="760"/>
    </row>
    <row r="637" spans="1:10" s="410" customFormat="1" ht="14.4" x14ac:dyDescent="0.3">
      <c r="A637" s="755" t="s">
        <v>651</v>
      </c>
      <c r="B637" s="749" t="s">
        <v>1421</v>
      </c>
      <c r="C637" s="758" t="s">
        <v>1411</v>
      </c>
      <c r="D637" s="758" t="s">
        <v>641</v>
      </c>
      <c r="E637" s="759"/>
      <c r="F637" s="759"/>
      <c r="G637" s="759">
        <v>0</v>
      </c>
      <c r="H637" s="414">
        <f>IFERROR(AVERAGEA(E637:G637),0)</f>
        <v>0</v>
      </c>
      <c r="I637" s="759">
        <v>0</v>
      </c>
      <c r="J637" s="763"/>
    </row>
    <row r="638" spans="1:10" s="410" customFormat="1" ht="14.4" x14ac:dyDescent="0.3">
      <c r="A638" s="755" t="s">
        <v>652</v>
      </c>
      <c r="B638" s="749" t="s">
        <v>1422</v>
      </c>
      <c r="C638" s="758" t="s">
        <v>1411</v>
      </c>
      <c r="D638" s="758" t="s">
        <v>976</v>
      </c>
      <c r="E638" s="761"/>
      <c r="F638" s="761"/>
      <c r="G638" s="761"/>
      <c r="H638" s="414">
        <f>IFERROR(AVERAGEIF(E638:G638,"&gt;0",E638:G638),0)</f>
        <v>0</v>
      </c>
      <c r="I638" s="761"/>
      <c r="J638" s="763"/>
    </row>
    <row r="639" spans="1:10" s="410" customFormat="1" ht="14.4" x14ac:dyDescent="0.25">
      <c r="A639" s="762" t="s">
        <v>653</v>
      </c>
      <c r="B639" s="749" t="s">
        <v>716</v>
      </c>
      <c r="C639" s="758"/>
      <c r="D639" s="758" t="s">
        <v>122</v>
      </c>
      <c r="E639" s="761"/>
      <c r="F639" s="761"/>
      <c r="G639" s="761"/>
      <c r="H639" s="414">
        <f>IFERROR(AVERAGEIF(E639:G639,"&gt;0",E639:G639),0)</f>
        <v>0</v>
      </c>
      <c r="I639" s="761"/>
      <c r="J639" s="760"/>
    </row>
    <row r="640" spans="1:10" s="410" customFormat="1" x14ac:dyDescent="0.25">
      <c r="A640" s="764" t="s">
        <v>657</v>
      </c>
      <c r="B640" s="765" t="s">
        <v>1423</v>
      </c>
      <c r="C640" s="764" t="s">
        <v>1424</v>
      </c>
      <c r="D640" s="764" t="s">
        <v>642</v>
      </c>
      <c r="E640" s="764"/>
      <c r="F640" s="764"/>
      <c r="G640" s="764">
        <f>IFERROR(G624/G625,0)</f>
        <v>0</v>
      </c>
      <c r="H640" s="414">
        <f>IFERROR(H624/H625,0)</f>
        <v>0</v>
      </c>
      <c r="I640" s="764">
        <f>IFERROR(I624/I625,0)</f>
        <v>0</v>
      </c>
      <c r="J640" s="764"/>
    </row>
    <row r="641" spans="1:10" s="410" customFormat="1" ht="27.6" x14ac:dyDescent="0.25">
      <c r="A641" s="764" t="s">
        <v>658</v>
      </c>
      <c r="B641" s="765" t="s">
        <v>897</v>
      </c>
      <c r="C641" s="764" t="s">
        <v>1425</v>
      </c>
      <c r="D641" s="764" t="s">
        <v>1426</v>
      </c>
      <c r="E641" s="764"/>
      <c r="F641" s="764"/>
      <c r="G641" s="764">
        <f>IFERROR((((G626*G627)+(G628*G629)+(G630*G631)+(G632*G633))/G624),0)</f>
        <v>0</v>
      </c>
      <c r="H641" s="414">
        <f>IFERROR((((H626*H627)+(H628*H629)+(H630*H631)+(H632*H633))/H624),0)</f>
        <v>0</v>
      </c>
      <c r="I641" s="764">
        <f>IFERROR((((I626*I627)+(I628*I629)+(I630*I631)+(I632*I633))/I624),0)</f>
        <v>0</v>
      </c>
      <c r="J641" s="764"/>
    </row>
    <row r="642" spans="1:10" s="410" customFormat="1" ht="27.6" x14ac:dyDescent="0.25">
      <c r="A642" s="764" t="s">
        <v>659</v>
      </c>
      <c r="B642" s="765" t="s">
        <v>1427</v>
      </c>
      <c r="C642" s="764" t="s">
        <v>1428</v>
      </c>
      <c r="D642" s="764" t="s">
        <v>122</v>
      </c>
      <c r="E642" s="764"/>
      <c r="F642" s="764"/>
      <c r="G642" s="764">
        <f>IFERROR(((G626*G627)/((G626*G627)+(G628*G629)+(G630*G631)+(G632*G633))),0)</f>
        <v>0</v>
      </c>
      <c r="H642" s="414">
        <f>IFERROR(((H626*H627)/((H626*H627)+(H628*H629)+(H630*H631)+(H632*H633))),0)</f>
        <v>0</v>
      </c>
      <c r="I642" s="764">
        <f>IFERROR(((I626*I627)/((I626*I627)+(I628*I629)+(I630*I631)+(I632*I633))),0)</f>
        <v>0</v>
      </c>
      <c r="J642" s="764"/>
    </row>
    <row r="643" spans="1:10" s="410" customFormat="1" ht="14.4" x14ac:dyDescent="0.25">
      <c r="A643" s="575"/>
      <c r="B643" s="576"/>
      <c r="C643" s="577"/>
      <c r="D643" s="575"/>
      <c r="E643" s="575"/>
      <c r="F643" s="575"/>
      <c r="G643" s="575"/>
      <c r="H643" s="575"/>
      <c r="I643" s="575"/>
      <c r="J643" s="575"/>
    </row>
    <row r="644" spans="1:10" s="410" customFormat="1" x14ac:dyDescent="0.25">
      <c r="A644" s="557" t="s">
        <v>1469</v>
      </c>
      <c r="B644" s="562" t="s">
        <v>1444</v>
      </c>
      <c r="C644" s="240" t="s">
        <v>1445</v>
      </c>
      <c r="D644" s="557"/>
      <c r="E644" s="557"/>
      <c r="F644" s="557"/>
      <c r="G644" s="557"/>
      <c r="H644" s="557"/>
      <c r="I644" s="164"/>
      <c r="J644" s="751"/>
    </row>
    <row r="645" spans="1:10" s="410" customFormat="1" ht="41.4" x14ac:dyDescent="0.25">
      <c r="A645" s="764" t="s">
        <v>1470</v>
      </c>
      <c r="B645" s="765" t="s">
        <v>1446</v>
      </c>
      <c r="C645" s="764" t="s">
        <v>1972</v>
      </c>
      <c r="D645" s="764" t="s">
        <v>965</v>
      </c>
      <c r="E645" s="764"/>
      <c r="F645" s="764"/>
      <c r="G645" s="764">
        <f>G624+G601+G578+G555+G532</f>
        <v>0</v>
      </c>
      <c r="H645" s="764">
        <f>H624+H601+H578+H555+H532</f>
        <v>0</v>
      </c>
      <c r="I645" s="764">
        <f>I624+I601+I578+I555+I532</f>
        <v>0</v>
      </c>
      <c r="J645" s="764"/>
    </row>
    <row r="646" spans="1:10" s="410" customFormat="1" ht="27.6" x14ac:dyDescent="0.25">
      <c r="A646" s="764" t="s">
        <v>1471</v>
      </c>
      <c r="B646" s="765" t="s">
        <v>1447</v>
      </c>
      <c r="C646" s="764" t="s">
        <v>1433</v>
      </c>
      <c r="D646" s="764" t="s">
        <v>122</v>
      </c>
      <c r="E646" s="764"/>
      <c r="F646" s="764"/>
      <c r="G646" s="764">
        <f>IFERROR((G635*G640+G617*G612+G594*G589+G571*G566+G543*G548)/(G640+G617+G594+G571+G548),0)</f>
        <v>0</v>
      </c>
      <c r="H646" s="414">
        <f>IFERROR((H635*H640+H617*H612+H594*H589+H571*H566+H543*H548)/(H640+H617+H594+H571+H548),0)</f>
        <v>0</v>
      </c>
      <c r="I646" s="764">
        <f>IFERROR((I635*I640+I617*I612+I594*I589+I571*I566+I543*I548)/(I640+I617+I594+I571+I548),0)</f>
        <v>0</v>
      </c>
      <c r="J646" s="764"/>
    </row>
    <row r="647" spans="1:10" s="410" customFormat="1" ht="41.4" x14ac:dyDescent="0.25">
      <c r="A647" s="764" t="s">
        <v>1472</v>
      </c>
      <c r="B647" s="765" t="s">
        <v>1448</v>
      </c>
      <c r="C647" s="764" t="s">
        <v>1971</v>
      </c>
      <c r="D647" s="764" t="s">
        <v>642</v>
      </c>
      <c r="E647" s="764"/>
      <c r="F647" s="764"/>
      <c r="G647" s="764">
        <f>G640+G617+G594+G571+G548</f>
        <v>0</v>
      </c>
      <c r="H647" s="414">
        <f>H640+H617+H594+H571+H548</f>
        <v>0</v>
      </c>
      <c r="I647" s="764">
        <f>I640+I617+I594+I571+I548</f>
        <v>0</v>
      </c>
      <c r="J647" s="764"/>
    </row>
    <row r="648" spans="1:10" s="410" customFormat="1" ht="27.6" x14ac:dyDescent="0.25">
      <c r="A648" s="764" t="s">
        <v>1473</v>
      </c>
      <c r="B648" s="765" t="s">
        <v>1449</v>
      </c>
      <c r="C648" s="764" t="s">
        <v>1433</v>
      </c>
      <c r="D648" s="764" t="s">
        <v>1426</v>
      </c>
      <c r="E648" s="764"/>
      <c r="F648" s="764"/>
      <c r="G648" s="764">
        <f>IFERROR((G641*G640+G618*G617+G595*G594+G572*G571+G548*G549)/(G640+G617+G594+G571+G548),0)</f>
        <v>0</v>
      </c>
      <c r="H648" s="414">
        <f>IFERROR((H641*H640+H618*H617+H595*H594+H572*H571+H548*H549)/(H640+H617+H594+H571+H548),0)</f>
        <v>0</v>
      </c>
      <c r="I648" s="764">
        <f>IFERROR((I641*I640+I618*I617+I595*I594+I572*I571+I548*I549)/(I640+I617+I594+I571+I548),0)</f>
        <v>0</v>
      </c>
      <c r="J648" s="764"/>
    </row>
    <row r="649" spans="1:10" s="410" customFormat="1" ht="27.6" x14ac:dyDescent="0.25">
      <c r="A649" s="764" t="s">
        <v>1474</v>
      </c>
      <c r="B649" s="765" t="s">
        <v>1450</v>
      </c>
      <c r="C649" s="764" t="s">
        <v>1433</v>
      </c>
      <c r="D649" s="764" t="s">
        <v>122</v>
      </c>
      <c r="E649" s="764"/>
      <c r="F649" s="764"/>
      <c r="G649" s="764">
        <f>IFERROR((((G571*G573)+(G594*G596)+(G617*G619)+(G640*G642)+(G548*G550))/(G548+G571+G594+G617+G640)),0)</f>
        <v>0</v>
      </c>
      <c r="H649" s="414">
        <f>IFERROR((((H571*H573)+(H594*H596)+(H617*H619)+(H640*H642)+(H548*H550))/(H548+H571+H594+H617+H640)),0)</f>
        <v>0</v>
      </c>
      <c r="I649" s="764">
        <f>IFERROR((((I571*I573)+(I594*I596)+(I617*I619)+(I640*I642)+(I548*I550))/(I548+I571+I594+I617+I640)),0)</f>
        <v>0</v>
      </c>
      <c r="J649" s="764"/>
    </row>
    <row r="650" spans="1:10" s="410" customFormat="1" ht="27.6" x14ac:dyDescent="0.25">
      <c r="A650" s="764" t="s">
        <v>1475</v>
      </c>
      <c r="B650" s="765" t="s">
        <v>1451</v>
      </c>
      <c r="C650" s="764" t="s">
        <v>1548</v>
      </c>
      <c r="D650" s="764" t="s">
        <v>122</v>
      </c>
      <c r="E650" s="764"/>
      <c r="F650" s="764"/>
      <c r="G650" s="764">
        <f>IFERROR((G646*G647+G523*G524)/(G524+G647),0)</f>
        <v>0</v>
      </c>
      <c r="H650" s="414">
        <f>IFERROR((H646*H647+H523*H524)/(H524+H647),0)</f>
        <v>0</v>
      </c>
      <c r="I650" s="764">
        <f>IFERROR((I646*I647+I523*I524)/(I524+I647),0)</f>
        <v>0</v>
      </c>
      <c r="J650" s="764"/>
    </row>
    <row r="651" spans="1:10" s="410" customFormat="1" ht="14.4" x14ac:dyDescent="0.25">
      <c r="A651" s="578"/>
      <c r="B651" s="32"/>
      <c r="C651" s="124"/>
      <c r="D651" s="124"/>
      <c r="E651" s="579"/>
      <c r="F651" s="579"/>
      <c r="G651" s="579"/>
      <c r="H651" s="575"/>
      <c r="I651" s="560"/>
      <c r="J651" s="568"/>
    </row>
    <row r="652" spans="1:10" s="410" customFormat="1" x14ac:dyDescent="0.25">
      <c r="A652" s="136" t="s">
        <v>1486</v>
      </c>
      <c r="B652" s="27" t="s">
        <v>1384</v>
      </c>
      <c r="C652" s="127"/>
      <c r="D652" s="127"/>
      <c r="E652" s="572"/>
      <c r="F652" s="572"/>
      <c r="G652" s="572"/>
      <c r="H652" s="580"/>
      <c r="I652" s="581"/>
      <c r="J652" s="568"/>
    </row>
    <row r="653" spans="1:10" s="410" customFormat="1" x14ac:dyDescent="0.25">
      <c r="A653" s="160" t="s">
        <v>146</v>
      </c>
      <c r="B653" s="161" t="s">
        <v>951</v>
      </c>
      <c r="C653" s="162"/>
      <c r="D653" s="163"/>
      <c r="E653" s="163"/>
      <c r="F653" s="163"/>
      <c r="G653" s="163"/>
      <c r="H653" s="400"/>
      <c r="I653" s="164"/>
      <c r="J653" s="164"/>
    </row>
    <row r="654" spans="1:10" s="410" customFormat="1" ht="27.6" x14ac:dyDescent="0.25">
      <c r="A654" s="160" t="s">
        <v>144</v>
      </c>
      <c r="B654" s="161" t="s">
        <v>952</v>
      </c>
      <c r="C654" s="162"/>
      <c r="D654" s="163"/>
      <c r="E654" s="163"/>
      <c r="F654" s="163"/>
      <c r="G654" s="163"/>
      <c r="H654" s="400"/>
      <c r="I654" s="164"/>
      <c r="J654" s="164"/>
    </row>
    <row r="655" spans="1:10" ht="14.4" x14ac:dyDescent="0.25">
      <c r="A655" s="413" t="s">
        <v>31</v>
      </c>
      <c r="B655" s="412" t="s">
        <v>953</v>
      </c>
      <c r="C655" s="413" t="s">
        <v>165</v>
      </c>
      <c r="D655" s="413" t="s">
        <v>255</v>
      </c>
      <c r="E655" s="991"/>
      <c r="F655" s="991"/>
      <c r="G655" s="991">
        <v>0</v>
      </c>
      <c r="H655" s="414">
        <f t="shared" ref="H655:H665" si="19">AVERAGEA(E655:G655)</f>
        <v>0</v>
      </c>
      <c r="I655" s="991">
        <v>0</v>
      </c>
      <c r="J655" s="937"/>
    </row>
    <row r="656" spans="1:10" ht="14.4" x14ac:dyDescent="0.25">
      <c r="A656" s="413" t="s">
        <v>29</v>
      </c>
      <c r="B656" s="412" t="s">
        <v>954</v>
      </c>
      <c r="C656" s="413" t="s">
        <v>165</v>
      </c>
      <c r="D656" s="413" t="s">
        <v>255</v>
      </c>
      <c r="E656" s="482"/>
      <c r="F656" s="482"/>
      <c r="G656" s="482">
        <v>0</v>
      </c>
      <c r="H656" s="414">
        <f t="shared" si="19"/>
        <v>0</v>
      </c>
      <c r="I656" s="482"/>
      <c r="J656" s="937"/>
    </row>
    <row r="657" spans="1:10" ht="27.6" x14ac:dyDescent="0.25">
      <c r="A657" s="413" t="s">
        <v>27</v>
      </c>
      <c r="B657" s="412" t="s">
        <v>955</v>
      </c>
      <c r="C657" s="413" t="s">
        <v>165</v>
      </c>
      <c r="D657" s="413" t="s">
        <v>255</v>
      </c>
      <c r="E657" s="482"/>
      <c r="F657" s="482"/>
      <c r="G657" s="482">
        <v>0</v>
      </c>
      <c r="H657" s="414">
        <f t="shared" si="19"/>
        <v>0</v>
      </c>
      <c r="I657" s="482"/>
      <c r="J657" s="937"/>
    </row>
    <row r="658" spans="1:10" ht="27.6" x14ac:dyDescent="0.25">
      <c r="A658" s="413" t="s">
        <v>25</v>
      </c>
      <c r="B658" s="412" t="s">
        <v>956</v>
      </c>
      <c r="C658" s="413" t="s">
        <v>165</v>
      </c>
      <c r="D658" s="413" t="s">
        <v>122</v>
      </c>
      <c r="E658" s="482"/>
      <c r="F658" s="482"/>
      <c r="G658" s="482">
        <v>0</v>
      </c>
      <c r="H658" s="414">
        <f t="shared" si="19"/>
        <v>0</v>
      </c>
      <c r="I658" s="482"/>
      <c r="J658" s="937"/>
    </row>
    <row r="659" spans="1:10" ht="27.6" x14ac:dyDescent="0.25">
      <c r="A659" s="413" t="s">
        <v>23</v>
      </c>
      <c r="B659" s="412" t="s">
        <v>956</v>
      </c>
      <c r="C659" s="413" t="s">
        <v>165</v>
      </c>
      <c r="D659" s="413" t="s">
        <v>255</v>
      </c>
      <c r="E659" s="482"/>
      <c r="F659" s="482"/>
      <c r="G659" s="482">
        <v>0</v>
      </c>
      <c r="H659" s="414">
        <f t="shared" si="19"/>
        <v>0</v>
      </c>
      <c r="I659" s="482"/>
      <c r="J659" s="937"/>
    </row>
    <row r="660" spans="1:10" ht="27.6" x14ac:dyDescent="0.25">
      <c r="A660" s="413" t="s">
        <v>20</v>
      </c>
      <c r="B660" s="412" t="s">
        <v>956</v>
      </c>
      <c r="C660" s="413" t="s">
        <v>165</v>
      </c>
      <c r="D660" s="413" t="s">
        <v>125</v>
      </c>
      <c r="E660" s="482"/>
      <c r="F660" s="482"/>
      <c r="G660" s="482">
        <v>0</v>
      </c>
      <c r="H660" s="414">
        <f t="shared" si="19"/>
        <v>0</v>
      </c>
      <c r="I660" s="482"/>
      <c r="J660" s="937"/>
    </row>
    <row r="661" spans="1:10" ht="27.6" x14ac:dyDescent="0.25">
      <c r="A661" s="413" t="s">
        <v>18</v>
      </c>
      <c r="B661" s="412" t="s">
        <v>957</v>
      </c>
      <c r="C661" s="413" t="s">
        <v>165</v>
      </c>
      <c r="D661" s="413" t="s">
        <v>125</v>
      </c>
      <c r="E661" s="482"/>
      <c r="F661" s="482"/>
      <c r="G661" s="482">
        <v>0</v>
      </c>
      <c r="H661" s="414">
        <f t="shared" si="19"/>
        <v>0</v>
      </c>
      <c r="I661" s="482"/>
      <c r="J661" s="937"/>
    </row>
    <row r="662" spans="1:10" ht="41.4" x14ac:dyDescent="0.25">
      <c r="A662" s="413" t="s">
        <v>34</v>
      </c>
      <c r="B662" s="412" t="s">
        <v>958</v>
      </c>
      <c r="C662" s="413" t="s">
        <v>165</v>
      </c>
      <c r="D662" s="413" t="s">
        <v>959</v>
      </c>
      <c r="E662" s="482"/>
      <c r="F662" s="482"/>
      <c r="G662" s="482">
        <v>0</v>
      </c>
      <c r="H662" s="414">
        <f t="shared" si="19"/>
        <v>0</v>
      </c>
      <c r="I662" s="482"/>
      <c r="J662" s="937"/>
    </row>
    <row r="663" spans="1:10" ht="27.6" x14ac:dyDescent="0.25">
      <c r="A663" s="413" t="s">
        <v>51</v>
      </c>
      <c r="B663" s="412" t="s">
        <v>960</v>
      </c>
      <c r="C663" s="413" t="s">
        <v>165</v>
      </c>
      <c r="D663" s="413" t="s">
        <v>959</v>
      </c>
      <c r="E663" s="482"/>
      <c r="F663" s="482"/>
      <c r="G663" s="482">
        <v>0</v>
      </c>
      <c r="H663" s="414">
        <f t="shared" si="19"/>
        <v>0</v>
      </c>
      <c r="I663" s="482"/>
      <c r="J663" s="937"/>
    </row>
    <row r="664" spans="1:10" ht="14.4" x14ac:dyDescent="0.25">
      <c r="A664" s="413" t="s">
        <v>49</v>
      </c>
      <c r="B664" s="412" t="s">
        <v>139</v>
      </c>
      <c r="C664" s="413"/>
      <c r="D664" s="413" t="s">
        <v>138</v>
      </c>
      <c r="E664" s="979"/>
      <c r="F664" s="980"/>
      <c r="G664" s="981">
        <v>0</v>
      </c>
      <c r="H664" s="414">
        <f t="shared" si="19"/>
        <v>0</v>
      </c>
      <c r="I664" s="991"/>
      <c r="J664" s="937"/>
    </row>
    <row r="665" spans="1:10" ht="14.4" x14ac:dyDescent="0.25">
      <c r="A665" s="413" t="s">
        <v>66</v>
      </c>
      <c r="B665" s="412" t="s">
        <v>961</v>
      </c>
      <c r="C665" s="413"/>
      <c r="D665" s="413" t="s">
        <v>272</v>
      </c>
      <c r="E665" s="979"/>
      <c r="F665" s="980"/>
      <c r="G665" s="981">
        <v>0</v>
      </c>
      <c r="H665" s="414">
        <f t="shared" si="19"/>
        <v>0</v>
      </c>
      <c r="I665" s="991"/>
      <c r="J665" s="937"/>
    </row>
    <row r="666" spans="1:10" ht="27.6" x14ac:dyDescent="0.25">
      <c r="A666" s="413" t="s">
        <v>645</v>
      </c>
      <c r="B666" s="412" t="s">
        <v>1624</v>
      </c>
      <c r="C666" s="413"/>
      <c r="D666" s="413" t="s">
        <v>963</v>
      </c>
      <c r="E666" s="196"/>
      <c r="F666" s="196"/>
      <c r="G666" s="482">
        <v>0</v>
      </c>
      <c r="H666" s="414">
        <f>G666</f>
        <v>0</v>
      </c>
      <c r="I666" s="196"/>
      <c r="J666" s="937"/>
    </row>
    <row r="667" spans="1:10" ht="14.4" x14ac:dyDescent="0.25">
      <c r="A667" s="413" t="s">
        <v>647</v>
      </c>
      <c r="B667" s="412" t="s">
        <v>1625</v>
      </c>
      <c r="C667" s="413"/>
      <c r="D667" s="413" t="s">
        <v>963</v>
      </c>
      <c r="E667" s="196"/>
      <c r="F667" s="196"/>
      <c r="G667" s="482">
        <v>0</v>
      </c>
      <c r="H667" s="414">
        <f>G667</f>
        <v>0</v>
      </c>
      <c r="I667" s="196"/>
      <c r="J667" s="937"/>
    </row>
    <row r="668" spans="1:10" ht="27.6" x14ac:dyDescent="0.25">
      <c r="A668" s="413" t="s">
        <v>648</v>
      </c>
      <c r="B668" s="412" t="s">
        <v>962</v>
      </c>
      <c r="C668" s="413"/>
      <c r="D668" s="413" t="s">
        <v>963</v>
      </c>
      <c r="E668" s="196"/>
      <c r="F668" s="196"/>
      <c r="G668" s="414">
        <f>IFERROR(G666-G667,0)</f>
        <v>0</v>
      </c>
      <c r="H668" s="414">
        <f>G668</f>
        <v>0</v>
      </c>
      <c r="I668" s="196"/>
      <c r="J668" s="937"/>
    </row>
    <row r="669" spans="1:10" ht="27.6" x14ac:dyDescent="0.25">
      <c r="A669" s="413" t="s">
        <v>650</v>
      </c>
      <c r="B669" s="412" t="s">
        <v>964</v>
      </c>
      <c r="C669" s="413"/>
      <c r="D669" s="413" t="s">
        <v>965</v>
      </c>
      <c r="E669" s="196"/>
      <c r="F669" s="196"/>
      <c r="G669" s="482">
        <v>0</v>
      </c>
      <c r="H669" s="414">
        <f>G669</f>
        <v>0</v>
      </c>
      <c r="I669" s="196"/>
      <c r="J669" s="937"/>
    </row>
    <row r="670" spans="1:10" x14ac:dyDescent="0.25">
      <c r="A670" s="415" t="s">
        <v>651</v>
      </c>
      <c r="B670" s="416" t="s">
        <v>966</v>
      </c>
      <c r="C670" s="415" t="s">
        <v>1973</v>
      </c>
      <c r="D670" s="415" t="s">
        <v>255</v>
      </c>
      <c r="E670" s="415"/>
      <c r="F670" s="415"/>
      <c r="G670" s="415">
        <f>G655+G656+G657</f>
        <v>0</v>
      </c>
      <c r="H670" s="414">
        <f>H655+H656+H657</f>
        <v>0</v>
      </c>
      <c r="I670" s="484">
        <f>I655+I656+I657</f>
        <v>0</v>
      </c>
      <c r="J670" s="484"/>
    </row>
    <row r="671" spans="1:10" ht="27.6" x14ac:dyDescent="0.25">
      <c r="A671" s="415" t="s">
        <v>652</v>
      </c>
      <c r="B671" s="416" t="s">
        <v>509</v>
      </c>
      <c r="C671" s="415" t="s">
        <v>1974</v>
      </c>
      <c r="D671" s="415" t="s">
        <v>255</v>
      </c>
      <c r="E671" s="415"/>
      <c r="F671" s="415"/>
      <c r="G671" s="415">
        <f>IF(G670&gt;G764, G670-G764, 0)</f>
        <v>0</v>
      </c>
      <c r="H671" s="414">
        <f>IF(H670&gt;H764, H670-H764, 0)</f>
        <v>0</v>
      </c>
      <c r="I671" s="484">
        <f>IF(I670&gt;I764, I670-I764, 0)</f>
        <v>0</v>
      </c>
      <c r="J671" s="484"/>
    </row>
    <row r="672" spans="1:10" ht="41.4" x14ac:dyDescent="0.25">
      <c r="A672" s="415" t="s">
        <v>653</v>
      </c>
      <c r="B672" s="416" t="s">
        <v>967</v>
      </c>
      <c r="C672" s="415" t="s">
        <v>1975</v>
      </c>
      <c r="D672" s="415" t="s">
        <v>7</v>
      </c>
      <c r="E672" s="415"/>
      <c r="F672" s="415"/>
      <c r="G672" s="415">
        <f>G671*860/10</f>
        <v>0</v>
      </c>
      <c r="H672" s="414">
        <f>H671*860/10</f>
        <v>0</v>
      </c>
      <c r="I672" s="484">
        <f>I671*860/10</f>
        <v>0</v>
      </c>
      <c r="J672" s="484"/>
    </row>
    <row r="673" spans="1:10" x14ac:dyDescent="0.25">
      <c r="A673" s="435"/>
      <c r="B673" s="436"/>
      <c r="C673" s="437"/>
      <c r="D673" s="437"/>
      <c r="E673" s="437"/>
      <c r="F673" s="437"/>
      <c r="G673" s="437"/>
      <c r="H673" s="438"/>
      <c r="I673" s="495"/>
      <c r="J673" s="495"/>
    </row>
    <row r="674" spans="1:10" s="410" customFormat="1" x14ac:dyDescent="0.25">
      <c r="A674" s="160" t="s">
        <v>137</v>
      </c>
      <c r="B674" s="161" t="s">
        <v>136</v>
      </c>
      <c r="C674" s="162"/>
      <c r="D674" s="163"/>
      <c r="E674" s="163"/>
      <c r="F674" s="163"/>
      <c r="G674" s="163"/>
      <c r="H674" s="400"/>
      <c r="I674" s="164"/>
      <c r="J674" s="164"/>
    </row>
    <row r="675" spans="1:10" s="410" customFormat="1" x14ac:dyDescent="0.25">
      <c r="A675" s="160" t="s">
        <v>1255</v>
      </c>
      <c r="B675" s="161" t="s">
        <v>134</v>
      </c>
      <c r="C675" s="162"/>
      <c r="D675" s="163"/>
      <c r="E675" s="163"/>
      <c r="F675" s="163"/>
      <c r="G675" s="163"/>
      <c r="H675" s="400"/>
      <c r="I675" s="164"/>
      <c r="J675" s="164"/>
    </row>
    <row r="676" spans="1:10" s="441" customFormat="1" ht="14.4" x14ac:dyDescent="0.3">
      <c r="A676" s="141" t="s">
        <v>31</v>
      </c>
      <c r="B676" s="439" t="s">
        <v>968</v>
      </c>
      <c r="C676" s="433"/>
      <c r="D676" s="433" t="s">
        <v>635</v>
      </c>
      <c r="E676" s="509"/>
      <c r="F676" s="509"/>
      <c r="G676" s="509" t="s">
        <v>654</v>
      </c>
      <c r="H676" s="513" t="s">
        <v>654</v>
      </c>
      <c r="I676" s="509" t="s">
        <v>654</v>
      </c>
      <c r="J676" s="496"/>
    </row>
    <row r="677" spans="1:10" ht="14.4" x14ac:dyDescent="0.25">
      <c r="A677" s="411" t="s">
        <v>29</v>
      </c>
      <c r="B677" s="439" t="s">
        <v>126</v>
      </c>
      <c r="C677" s="433" t="s">
        <v>165</v>
      </c>
      <c r="D677" s="440" t="s">
        <v>125</v>
      </c>
      <c r="E677" s="982"/>
      <c r="F677" s="983"/>
      <c r="G677" s="984">
        <v>0</v>
      </c>
      <c r="H677" s="414">
        <f>AVERAGEA(E677:G677)</f>
        <v>0</v>
      </c>
      <c r="I677" s="991"/>
      <c r="J677" s="497"/>
    </row>
    <row r="678" spans="1:10" ht="14.4" x14ac:dyDescent="0.25">
      <c r="A678" s="411" t="s">
        <v>27</v>
      </c>
      <c r="B678" s="439" t="s">
        <v>133</v>
      </c>
      <c r="C678" s="433" t="s">
        <v>132</v>
      </c>
      <c r="D678" s="440" t="s">
        <v>253</v>
      </c>
      <c r="E678" s="982"/>
      <c r="F678" s="983"/>
      <c r="G678" s="984">
        <v>0</v>
      </c>
      <c r="H678" s="414">
        <f>AVERAGEA(E678:G678)</f>
        <v>0</v>
      </c>
      <c r="I678" s="482"/>
      <c r="J678" s="497"/>
    </row>
    <row r="679" spans="1:10" ht="14.4" x14ac:dyDescent="0.25">
      <c r="A679" s="411" t="s">
        <v>25</v>
      </c>
      <c r="B679" s="439" t="s">
        <v>313</v>
      </c>
      <c r="C679" s="433" t="s">
        <v>314</v>
      </c>
      <c r="D679" s="440" t="s">
        <v>316</v>
      </c>
      <c r="E679" s="991"/>
      <c r="F679" s="991"/>
      <c r="G679" s="991">
        <v>0</v>
      </c>
      <c r="H679" s="414">
        <f>AVERAGEA(E679:G679)</f>
        <v>0</v>
      </c>
      <c r="I679" s="482"/>
      <c r="J679" s="497"/>
    </row>
    <row r="680" spans="1:10" ht="14.4" x14ac:dyDescent="0.25">
      <c r="A680" s="440" t="s">
        <v>23</v>
      </c>
      <c r="B680" s="439" t="s">
        <v>315</v>
      </c>
      <c r="C680" s="433" t="s">
        <v>165</v>
      </c>
      <c r="D680" s="440" t="s">
        <v>317</v>
      </c>
      <c r="E680" s="194"/>
      <c r="F680" s="194"/>
      <c r="G680" s="194"/>
      <c r="H680" s="414">
        <f>IFERROR(AVERAGEIF(E680:G680,"&gt;0",E680:G680),0)</f>
        <v>0</v>
      </c>
      <c r="I680" s="194"/>
      <c r="J680" s="497"/>
    </row>
    <row r="681" spans="1:10" ht="14.4" x14ac:dyDescent="0.25">
      <c r="A681" s="440" t="s">
        <v>20</v>
      </c>
      <c r="B681" s="439" t="s">
        <v>254</v>
      </c>
      <c r="C681" s="433" t="s">
        <v>165</v>
      </c>
      <c r="D681" s="440" t="s">
        <v>122</v>
      </c>
      <c r="E681" s="194"/>
      <c r="F681" s="194"/>
      <c r="G681" s="194"/>
      <c r="H681" s="414">
        <f>IFERROR(AVERAGEIF(E681:G681,"&gt;0",E681:G681),0)</f>
        <v>0</v>
      </c>
      <c r="I681" s="194"/>
      <c r="J681" s="497"/>
    </row>
    <row r="682" spans="1:10" ht="14.4" x14ac:dyDescent="0.25">
      <c r="A682" s="440" t="s">
        <v>18</v>
      </c>
      <c r="B682" s="439" t="s">
        <v>131</v>
      </c>
      <c r="C682" s="433" t="s">
        <v>165</v>
      </c>
      <c r="D682" s="440" t="s">
        <v>1</v>
      </c>
      <c r="E682" s="194"/>
      <c r="F682" s="194"/>
      <c r="G682" s="194"/>
      <c r="H682" s="414">
        <f>IFERROR(AVERAGEIF(E682:G682,"&gt;0",E682:G682),0)</f>
        <v>0</v>
      </c>
      <c r="I682" s="194"/>
      <c r="J682" s="497"/>
    </row>
    <row r="683" spans="1:10" ht="14.4" x14ac:dyDescent="0.25">
      <c r="A683" s="440" t="s">
        <v>34</v>
      </c>
      <c r="B683" s="439" t="s">
        <v>120</v>
      </c>
      <c r="C683" s="433" t="s">
        <v>165</v>
      </c>
      <c r="D683" s="440" t="s">
        <v>1</v>
      </c>
      <c r="E683" s="194"/>
      <c r="F683" s="194"/>
      <c r="G683" s="194"/>
      <c r="H683" s="414">
        <f>IFERROR(AVERAGEIF(E683:G683,"&gt;0",E683:G683),0)</f>
        <v>0</v>
      </c>
      <c r="I683" s="194"/>
      <c r="J683" s="497"/>
    </row>
    <row r="684" spans="1:10" ht="14.4" x14ac:dyDescent="0.25">
      <c r="A684" s="440" t="s">
        <v>51</v>
      </c>
      <c r="B684" s="439" t="s">
        <v>118</v>
      </c>
      <c r="C684" s="433" t="s">
        <v>165</v>
      </c>
      <c r="D684" s="440" t="s">
        <v>117</v>
      </c>
      <c r="E684" s="482"/>
      <c r="F684" s="482"/>
      <c r="G684" s="482">
        <v>0</v>
      </c>
      <c r="H684" s="414">
        <f>AVERAGEA(E684:G684)</f>
        <v>0</v>
      </c>
      <c r="I684" s="482">
        <v>0</v>
      </c>
      <c r="J684" s="497"/>
    </row>
    <row r="685" spans="1:10" x14ac:dyDescent="0.25">
      <c r="A685" s="411"/>
      <c r="B685" s="442"/>
      <c r="C685" s="413"/>
      <c r="D685" s="411"/>
      <c r="E685" s="440"/>
      <c r="F685" s="440"/>
      <c r="G685" s="440"/>
      <c r="H685" s="129"/>
      <c r="I685" s="440"/>
      <c r="J685" s="497"/>
    </row>
    <row r="686" spans="1:10" s="410" customFormat="1" ht="27.6" x14ac:dyDescent="0.25">
      <c r="A686" s="160" t="s">
        <v>1254</v>
      </c>
      <c r="B686" s="161" t="s">
        <v>763</v>
      </c>
      <c r="C686" s="162"/>
      <c r="D686" s="163"/>
      <c r="E686" s="163"/>
      <c r="F686" s="163"/>
      <c r="G686" s="163"/>
      <c r="H686" s="400"/>
      <c r="I686" s="163"/>
      <c r="J686" s="164"/>
    </row>
    <row r="687" spans="1:10" s="441" customFormat="1" ht="14.4" x14ac:dyDescent="0.3">
      <c r="A687" s="141" t="s">
        <v>31</v>
      </c>
      <c r="B687" s="439" t="s">
        <v>968</v>
      </c>
      <c r="C687" s="433"/>
      <c r="D687" s="433" t="s">
        <v>635</v>
      </c>
      <c r="E687" s="509"/>
      <c r="F687" s="509"/>
      <c r="G687" s="509" t="s">
        <v>654</v>
      </c>
      <c r="H687" s="513" t="s">
        <v>654</v>
      </c>
      <c r="I687" s="509" t="s">
        <v>654</v>
      </c>
      <c r="J687" s="496"/>
    </row>
    <row r="688" spans="1:10" s="441" customFormat="1" ht="14.4" x14ac:dyDescent="0.3">
      <c r="A688" s="141" t="s">
        <v>29</v>
      </c>
      <c r="B688" s="439" t="s">
        <v>126</v>
      </c>
      <c r="C688" s="433" t="s">
        <v>165</v>
      </c>
      <c r="D688" s="433" t="s">
        <v>125</v>
      </c>
      <c r="E688" s="482"/>
      <c r="F688" s="482"/>
      <c r="G688" s="482">
        <v>0</v>
      </c>
      <c r="H688" s="414">
        <f>'Annex CPP'!$C$17</f>
        <v>0</v>
      </c>
      <c r="I688" s="414">
        <f>H688</f>
        <v>0</v>
      </c>
      <c r="J688" s="496"/>
    </row>
    <row r="689" spans="1:10" s="441" customFormat="1" ht="14.4" x14ac:dyDescent="0.3">
      <c r="A689" s="141" t="s">
        <v>27</v>
      </c>
      <c r="B689" s="439" t="s">
        <v>224</v>
      </c>
      <c r="C689" s="433" t="s">
        <v>165</v>
      </c>
      <c r="D689" s="433" t="s">
        <v>253</v>
      </c>
      <c r="E689" s="482"/>
      <c r="F689" s="482"/>
      <c r="G689" s="482">
        <v>0</v>
      </c>
      <c r="H689" s="414">
        <f>'Annex CPP'!G35</f>
        <v>0</v>
      </c>
      <c r="I689" s="414">
        <f>'Annex CPP'!O35</f>
        <v>0</v>
      </c>
      <c r="J689" s="496"/>
    </row>
    <row r="690" spans="1:10" s="441" customFormat="1" ht="14.4" x14ac:dyDescent="0.3">
      <c r="A690" s="141" t="s">
        <v>25</v>
      </c>
      <c r="B690" s="439" t="s">
        <v>123</v>
      </c>
      <c r="C690" s="433" t="s">
        <v>165</v>
      </c>
      <c r="D690" s="433" t="s">
        <v>122</v>
      </c>
      <c r="E690" s="196"/>
      <c r="F690" s="196"/>
      <c r="G690" s="196"/>
      <c r="H690" s="414">
        <f>'Annex CPP'!E37</f>
        <v>0</v>
      </c>
      <c r="I690" s="414">
        <f>'Annex CPP'!K37</f>
        <v>0</v>
      </c>
      <c r="J690" s="496"/>
    </row>
    <row r="691" spans="1:10" s="441" customFormat="1" ht="14.4" x14ac:dyDescent="0.3">
      <c r="A691" s="141" t="s">
        <v>23</v>
      </c>
      <c r="B691" s="439" t="s">
        <v>121</v>
      </c>
      <c r="C691" s="433" t="s">
        <v>165</v>
      </c>
      <c r="D691" s="433" t="s">
        <v>119</v>
      </c>
      <c r="E691" s="196"/>
      <c r="F691" s="196"/>
      <c r="G691" s="196"/>
      <c r="H691" s="414">
        <f>'Annex CPP'!F17</f>
        <v>0</v>
      </c>
      <c r="I691" s="414">
        <f>'Annex CPP'!F17</f>
        <v>0</v>
      </c>
      <c r="J691" s="496"/>
    </row>
    <row r="692" spans="1:10" s="441" customFormat="1" ht="14.4" x14ac:dyDescent="0.3">
      <c r="A692" s="141" t="s">
        <v>20</v>
      </c>
      <c r="B692" s="439" t="s">
        <v>2498</v>
      </c>
      <c r="C692" s="433" t="s">
        <v>165</v>
      </c>
      <c r="D692" s="433" t="s">
        <v>119</v>
      </c>
      <c r="E692" s="196"/>
      <c r="F692" s="196"/>
      <c r="G692" s="196"/>
      <c r="H692" s="414">
        <f>H1027</f>
        <v>0</v>
      </c>
      <c r="I692" s="414">
        <f>I1027</f>
        <v>0</v>
      </c>
      <c r="J692" s="496"/>
    </row>
    <row r="693" spans="1:10" x14ac:dyDescent="0.25">
      <c r="A693" s="411"/>
      <c r="B693" s="412"/>
      <c r="C693" s="413"/>
      <c r="D693" s="411"/>
      <c r="E693" s="440"/>
      <c r="F693" s="440"/>
      <c r="G693" s="440"/>
      <c r="H693" s="129"/>
      <c r="I693" s="433"/>
      <c r="J693" s="497"/>
    </row>
    <row r="694" spans="1:10" s="410" customFormat="1" x14ac:dyDescent="0.25">
      <c r="A694" s="160" t="s">
        <v>1256</v>
      </c>
      <c r="B694" s="161" t="s">
        <v>127</v>
      </c>
      <c r="C694" s="162"/>
      <c r="D694" s="163"/>
      <c r="E694" s="163"/>
      <c r="F694" s="163"/>
      <c r="G694" s="163"/>
      <c r="H694" s="400"/>
      <c r="I694" s="163"/>
      <c r="J694" s="164"/>
    </row>
    <row r="695" spans="1:10" ht="14.4" x14ac:dyDescent="0.25">
      <c r="A695" s="141" t="s">
        <v>31</v>
      </c>
      <c r="B695" s="439" t="s">
        <v>968</v>
      </c>
      <c r="C695" s="433"/>
      <c r="D695" s="433" t="s">
        <v>635</v>
      </c>
      <c r="E695" s="509"/>
      <c r="F695" s="509"/>
      <c r="G695" s="509" t="s">
        <v>921</v>
      </c>
      <c r="H695" s="513" t="s">
        <v>921</v>
      </c>
      <c r="I695" s="509" t="s">
        <v>921</v>
      </c>
      <c r="J695" s="497"/>
    </row>
    <row r="696" spans="1:10" ht="14.4" x14ac:dyDescent="0.25">
      <c r="A696" s="141" t="s">
        <v>29</v>
      </c>
      <c r="B696" s="439" t="s">
        <v>126</v>
      </c>
      <c r="C696" s="437"/>
      <c r="D696" s="440" t="s">
        <v>125</v>
      </c>
      <c r="E696" s="482"/>
      <c r="F696" s="482"/>
      <c r="G696" s="482">
        <v>0</v>
      </c>
      <c r="H696" s="414">
        <f>AVERAGEA(E696:G696)</f>
        <v>0</v>
      </c>
      <c r="I696" s="482">
        <v>0</v>
      </c>
      <c r="J696" s="497"/>
    </row>
    <row r="697" spans="1:10" ht="14.4" x14ac:dyDescent="0.25">
      <c r="A697" s="141" t="s">
        <v>27</v>
      </c>
      <c r="B697" s="439" t="s">
        <v>224</v>
      </c>
      <c r="C697" s="433" t="s">
        <v>165</v>
      </c>
      <c r="D697" s="440" t="s">
        <v>255</v>
      </c>
      <c r="E697" s="482"/>
      <c r="F697" s="482"/>
      <c r="G697" s="482">
        <v>0</v>
      </c>
      <c r="H697" s="414">
        <f>AVERAGEA(E697:G697)</f>
        <v>0</v>
      </c>
      <c r="I697" s="482">
        <v>0</v>
      </c>
      <c r="J697" s="497"/>
    </row>
    <row r="698" spans="1:10" ht="14.4" x14ac:dyDescent="0.25">
      <c r="A698" s="141" t="s">
        <v>25</v>
      </c>
      <c r="B698" s="439" t="s">
        <v>124</v>
      </c>
      <c r="C698" s="413"/>
      <c r="D698" s="411" t="s">
        <v>122</v>
      </c>
      <c r="E698" s="194"/>
      <c r="F698" s="194"/>
      <c r="G698" s="194"/>
      <c r="H698" s="414">
        <f>IFERROR(AVERAGEIF(E698:G698,"&gt;0",E698:G698),0)</f>
        <v>0</v>
      </c>
      <c r="I698" s="194"/>
      <c r="J698" s="497"/>
    </row>
    <row r="699" spans="1:10" ht="14.4" x14ac:dyDescent="0.25">
      <c r="A699" s="141" t="s">
        <v>23</v>
      </c>
      <c r="B699" s="439" t="s">
        <v>123</v>
      </c>
      <c r="C699" s="413"/>
      <c r="D699" s="411" t="s">
        <v>122</v>
      </c>
      <c r="E699" s="194"/>
      <c r="F699" s="194"/>
      <c r="G699" s="194"/>
      <c r="H699" s="414">
        <f>IFERROR(AVERAGEIF(E699:G699,"&gt;0",E699:G699),0)</f>
        <v>0</v>
      </c>
      <c r="I699" s="194"/>
      <c r="J699" s="498"/>
    </row>
    <row r="700" spans="1:10" ht="14.4" x14ac:dyDescent="0.25">
      <c r="A700" s="141" t="s">
        <v>20</v>
      </c>
      <c r="B700" s="439" t="s">
        <v>121</v>
      </c>
      <c r="C700" s="413"/>
      <c r="D700" s="411" t="s">
        <v>119</v>
      </c>
      <c r="E700" s="194"/>
      <c r="F700" s="194"/>
      <c r="G700" s="194"/>
      <c r="H700" s="414">
        <f>IFERROR(AVERAGEIF(E700:G700,"&gt;0",E700:G700),0)</f>
        <v>0</v>
      </c>
      <c r="I700" s="194"/>
      <c r="J700" s="498"/>
    </row>
    <row r="701" spans="1:10" ht="14.4" x14ac:dyDescent="0.25">
      <c r="A701" s="411" t="s">
        <v>20</v>
      </c>
      <c r="B701" s="412" t="s">
        <v>118</v>
      </c>
      <c r="C701" s="413" t="s">
        <v>165</v>
      </c>
      <c r="D701" s="411" t="s">
        <v>117</v>
      </c>
      <c r="E701" s="482"/>
      <c r="F701" s="482"/>
      <c r="G701" s="482">
        <v>0</v>
      </c>
      <c r="H701" s="414">
        <f>AVERAGEA(E701:G701)</f>
        <v>0</v>
      </c>
      <c r="I701" s="482">
        <v>0</v>
      </c>
      <c r="J701" s="497"/>
    </row>
    <row r="702" spans="1:10" x14ac:dyDescent="0.25">
      <c r="A702" s="411"/>
      <c r="B702" s="412"/>
      <c r="C702" s="413"/>
      <c r="D702" s="411"/>
      <c r="E702" s="440"/>
      <c r="F702" s="440"/>
      <c r="G702" s="440"/>
      <c r="H702" s="129"/>
      <c r="I702" s="493"/>
      <c r="J702" s="497"/>
    </row>
    <row r="703" spans="1:10" s="410" customFormat="1" x14ac:dyDescent="0.25">
      <c r="A703" s="160" t="s">
        <v>1257</v>
      </c>
      <c r="B703" s="161" t="s">
        <v>355</v>
      </c>
      <c r="C703" s="162"/>
      <c r="D703" s="163"/>
      <c r="E703" s="163"/>
      <c r="F703" s="163"/>
      <c r="G703" s="163"/>
      <c r="H703" s="400"/>
      <c r="I703" s="164"/>
      <c r="J703" s="164"/>
    </row>
    <row r="704" spans="1:10" ht="14.4" x14ac:dyDescent="0.25">
      <c r="A704" s="411" t="s">
        <v>31</v>
      </c>
      <c r="B704" s="439" t="s">
        <v>969</v>
      </c>
      <c r="C704" s="413" t="s">
        <v>165</v>
      </c>
      <c r="D704" s="411" t="s">
        <v>125</v>
      </c>
      <c r="E704" s="482"/>
      <c r="F704" s="482"/>
      <c r="G704" s="482">
        <v>0</v>
      </c>
      <c r="H704" s="414">
        <f>AVERAGEA(E704:G704)</f>
        <v>0</v>
      </c>
      <c r="I704" s="482">
        <v>0</v>
      </c>
      <c r="J704" s="497"/>
    </row>
    <row r="705" spans="1:10" ht="14.4" x14ac:dyDescent="0.25">
      <c r="A705" s="411" t="s">
        <v>29</v>
      </c>
      <c r="B705" s="439" t="s">
        <v>353</v>
      </c>
      <c r="C705" s="413" t="s">
        <v>165</v>
      </c>
      <c r="D705" s="411" t="s">
        <v>255</v>
      </c>
      <c r="E705" s="482"/>
      <c r="F705" s="482"/>
      <c r="G705" s="482">
        <v>0</v>
      </c>
      <c r="H705" s="414">
        <f>AVERAGEA(E705:G705)</f>
        <v>0</v>
      </c>
      <c r="I705" s="482">
        <v>0</v>
      </c>
      <c r="J705" s="497"/>
    </row>
    <row r="706" spans="1:10" s="405" customFormat="1" ht="14.4" x14ac:dyDescent="0.25">
      <c r="A706" s="411" t="s">
        <v>27</v>
      </c>
      <c r="B706" s="439" t="s">
        <v>354</v>
      </c>
      <c r="C706" s="413" t="s">
        <v>165</v>
      </c>
      <c r="D706" s="411" t="s">
        <v>117</v>
      </c>
      <c r="E706" s="482"/>
      <c r="F706" s="482"/>
      <c r="G706" s="482">
        <v>0</v>
      </c>
      <c r="H706" s="414">
        <f>AVERAGEA(E706:G706)</f>
        <v>0</v>
      </c>
      <c r="I706" s="482">
        <v>0</v>
      </c>
      <c r="J706" s="497"/>
    </row>
    <row r="707" spans="1:10" x14ac:dyDescent="0.25">
      <c r="A707" s="411"/>
      <c r="B707" s="439"/>
      <c r="C707" s="413"/>
      <c r="D707" s="411"/>
      <c r="E707" s="440"/>
      <c r="F707" s="440"/>
      <c r="G707" s="440"/>
      <c r="H707" s="129"/>
      <c r="I707" s="493"/>
      <c r="J707" s="497"/>
    </row>
    <row r="708" spans="1:10" s="410" customFormat="1" ht="27.6" x14ac:dyDescent="0.25">
      <c r="A708" s="160" t="s">
        <v>1258</v>
      </c>
      <c r="B708" s="161" t="s">
        <v>634</v>
      </c>
      <c r="C708" s="162"/>
      <c r="D708" s="163"/>
      <c r="E708" s="163"/>
      <c r="F708" s="163"/>
      <c r="G708" s="163"/>
      <c r="H708" s="400"/>
      <c r="I708" s="164"/>
      <c r="J708" s="164"/>
    </row>
    <row r="709" spans="1:10" x14ac:dyDescent="0.25">
      <c r="A709" s="411" t="s">
        <v>31</v>
      </c>
      <c r="B709" s="439" t="s">
        <v>882</v>
      </c>
      <c r="C709" s="433"/>
      <c r="D709" s="433" t="s">
        <v>635</v>
      </c>
      <c r="E709" s="509"/>
      <c r="F709" s="509"/>
      <c r="G709" s="509" t="s">
        <v>654</v>
      </c>
      <c r="H709" s="513" t="s">
        <v>654</v>
      </c>
      <c r="I709" s="509" t="s">
        <v>654</v>
      </c>
      <c r="J709" s="497"/>
    </row>
    <row r="710" spans="1:10" ht="14.4" x14ac:dyDescent="0.25">
      <c r="A710" s="411" t="s">
        <v>29</v>
      </c>
      <c r="B710" s="439" t="s">
        <v>126</v>
      </c>
      <c r="C710" s="433" t="s">
        <v>165</v>
      </c>
      <c r="D710" s="433" t="s">
        <v>125</v>
      </c>
      <c r="E710" s="482"/>
      <c r="F710" s="482"/>
      <c r="G710" s="482">
        <v>0</v>
      </c>
      <c r="H710" s="414">
        <f>AVERAGEA(E710:G710)</f>
        <v>0</v>
      </c>
      <c r="I710" s="482">
        <v>0</v>
      </c>
      <c r="J710" s="497"/>
    </row>
    <row r="711" spans="1:10" ht="14.4" x14ac:dyDescent="0.25">
      <c r="A711" s="411" t="s">
        <v>27</v>
      </c>
      <c r="B711" s="439" t="s">
        <v>636</v>
      </c>
      <c r="C711" s="433" t="s">
        <v>165</v>
      </c>
      <c r="D711" s="433" t="s">
        <v>255</v>
      </c>
      <c r="E711" s="482"/>
      <c r="F711" s="482"/>
      <c r="G711" s="482">
        <v>0</v>
      </c>
      <c r="H711" s="414">
        <f>AVERAGEA(E711:G711)</f>
        <v>0</v>
      </c>
      <c r="I711" s="482">
        <v>0</v>
      </c>
      <c r="J711" s="497"/>
    </row>
    <row r="712" spans="1:10" ht="14.4" x14ac:dyDescent="0.25">
      <c r="A712" s="411" t="s">
        <v>25</v>
      </c>
      <c r="B712" s="439" t="s">
        <v>123</v>
      </c>
      <c r="C712" s="433" t="s">
        <v>165</v>
      </c>
      <c r="D712" s="433" t="s">
        <v>122</v>
      </c>
      <c r="E712" s="194"/>
      <c r="F712" s="194"/>
      <c r="G712" s="194"/>
      <c r="H712" s="414">
        <f>IFERROR(AVERAGEIF(E712:G712,"&gt;0",E712:G712),0)</f>
        <v>0</v>
      </c>
      <c r="I712" s="194"/>
      <c r="J712" s="497"/>
    </row>
    <row r="713" spans="1:10" ht="14.4" x14ac:dyDescent="0.25">
      <c r="A713" s="411" t="s">
        <v>23</v>
      </c>
      <c r="B713" s="444" t="s">
        <v>656</v>
      </c>
      <c r="C713" s="413" t="s">
        <v>165</v>
      </c>
      <c r="D713" s="411" t="s">
        <v>119</v>
      </c>
      <c r="E713" s="194"/>
      <c r="F713" s="194"/>
      <c r="G713" s="194"/>
      <c r="H713" s="414">
        <f>IFERROR(AVERAGEIF(E713:G713,"&gt;0",E713:G713),0)</f>
        <v>0</v>
      </c>
      <c r="I713" s="194"/>
      <c r="J713" s="497"/>
    </row>
    <row r="714" spans="1:10" ht="14.4" x14ac:dyDescent="0.25">
      <c r="A714" s="445" t="s">
        <v>20</v>
      </c>
      <c r="B714" s="444" t="s">
        <v>118</v>
      </c>
      <c r="C714" s="413" t="s">
        <v>165</v>
      </c>
      <c r="D714" s="411" t="s">
        <v>117</v>
      </c>
      <c r="E714" s="482"/>
      <c r="F714" s="482"/>
      <c r="G714" s="482">
        <v>0</v>
      </c>
      <c r="H714" s="414">
        <f>AVERAGEA(E714:G714)</f>
        <v>0</v>
      </c>
      <c r="I714" s="482">
        <v>0</v>
      </c>
      <c r="J714" s="497"/>
    </row>
    <row r="715" spans="1:10" ht="14.4" x14ac:dyDescent="0.25">
      <c r="A715" s="445"/>
      <c r="B715" s="162" t="s">
        <v>1387</v>
      </c>
      <c r="C715" s="446"/>
      <c r="D715" s="446"/>
      <c r="E715" s="401"/>
      <c r="F715" s="401"/>
      <c r="G715" s="401"/>
      <c r="H715" s="447"/>
      <c r="I715" s="510"/>
      <c r="J715" s="499"/>
    </row>
    <row r="716" spans="1:10" ht="14.4" x14ac:dyDescent="0.25">
      <c r="A716" s="445" t="s">
        <v>18</v>
      </c>
      <c r="B716" s="439" t="s">
        <v>637</v>
      </c>
      <c r="C716" s="433" t="s">
        <v>165</v>
      </c>
      <c r="D716" s="433" t="s">
        <v>152</v>
      </c>
      <c r="E716" s="194"/>
      <c r="F716" s="194"/>
      <c r="G716" s="194"/>
      <c r="H716" s="414">
        <f>IFERROR(AVERAGEIF(E716:G716,"&gt;0",E716:G716),0)</f>
        <v>0</v>
      </c>
      <c r="I716" s="194"/>
      <c r="J716" s="497"/>
    </row>
    <row r="717" spans="1:10" ht="14.4" x14ac:dyDescent="0.25">
      <c r="A717" s="411" t="s">
        <v>34</v>
      </c>
      <c r="B717" s="439" t="s">
        <v>638</v>
      </c>
      <c r="C717" s="433" t="s">
        <v>165</v>
      </c>
      <c r="D717" s="433" t="s">
        <v>639</v>
      </c>
      <c r="E717" s="482"/>
      <c r="F717" s="482"/>
      <c r="G717" s="482">
        <v>0</v>
      </c>
      <c r="H717" s="414">
        <f>AVERAGEA(E717:G717)</f>
        <v>0</v>
      </c>
      <c r="I717" s="482">
        <v>0</v>
      </c>
      <c r="J717" s="497"/>
    </row>
    <row r="718" spans="1:10" ht="14.4" x14ac:dyDescent="0.25">
      <c r="A718" s="411" t="s">
        <v>51</v>
      </c>
      <c r="B718" s="439" t="s">
        <v>640</v>
      </c>
      <c r="C718" s="433" t="s">
        <v>165</v>
      </c>
      <c r="D718" s="433" t="s">
        <v>641</v>
      </c>
      <c r="E718" s="482"/>
      <c r="F718" s="482"/>
      <c r="G718" s="482">
        <v>0</v>
      </c>
      <c r="H718" s="414">
        <f>AVERAGEA(E718:G718)</f>
        <v>0</v>
      </c>
      <c r="I718" s="482">
        <v>0</v>
      </c>
      <c r="J718" s="497"/>
    </row>
    <row r="719" spans="1:10" ht="14.4" x14ac:dyDescent="0.25">
      <c r="A719" s="411" t="s">
        <v>49</v>
      </c>
      <c r="B719" s="439" t="s">
        <v>1381</v>
      </c>
      <c r="C719" s="433" t="s">
        <v>165</v>
      </c>
      <c r="D719" s="433" t="s">
        <v>965</v>
      </c>
      <c r="E719" s="482"/>
      <c r="F719" s="482"/>
      <c r="G719" s="482">
        <v>0</v>
      </c>
      <c r="H719" s="414">
        <f>AVERAGEA(E719:G719)</f>
        <v>0</v>
      </c>
      <c r="I719" s="482">
        <v>0</v>
      </c>
      <c r="J719" s="497"/>
    </row>
    <row r="720" spans="1:10" x14ac:dyDescent="0.25">
      <c r="A720" s="411"/>
      <c r="B720" s="163" t="s">
        <v>643</v>
      </c>
      <c r="C720" s="163"/>
      <c r="D720" s="163"/>
      <c r="E720" s="164"/>
      <c r="F720" s="164"/>
      <c r="G720" s="164"/>
      <c r="H720" s="400"/>
      <c r="I720" s="164"/>
      <c r="J720" s="164"/>
    </row>
    <row r="721" spans="1:10" ht="14.4" x14ac:dyDescent="0.25">
      <c r="A721" s="411" t="s">
        <v>66</v>
      </c>
      <c r="B721" s="439" t="s">
        <v>350</v>
      </c>
      <c r="C721" s="433" t="s">
        <v>165</v>
      </c>
      <c r="D721" s="433" t="s">
        <v>639</v>
      </c>
      <c r="E721" s="482"/>
      <c r="F721" s="482"/>
      <c r="G721" s="482">
        <v>0</v>
      </c>
      <c r="H721" s="414">
        <f>AVERAGEA(E721:G721)</f>
        <v>0</v>
      </c>
      <c r="I721" s="482">
        <v>0</v>
      </c>
      <c r="J721" s="497"/>
    </row>
    <row r="722" spans="1:10" ht="14.4" x14ac:dyDescent="0.25">
      <c r="A722" s="411" t="s">
        <v>645</v>
      </c>
      <c r="B722" s="439" t="s">
        <v>644</v>
      </c>
      <c r="C722" s="433" t="s">
        <v>165</v>
      </c>
      <c r="D722" s="433" t="s">
        <v>641</v>
      </c>
      <c r="E722" s="482"/>
      <c r="F722" s="482"/>
      <c r="G722" s="482">
        <v>0</v>
      </c>
      <c r="H722" s="414">
        <f>AVERAGEA(E722:G722)</f>
        <v>0</v>
      </c>
      <c r="I722" s="482">
        <v>0</v>
      </c>
      <c r="J722" s="497"/>
    </row>
    <row r="723" spans="1:10" ht="14.4" x14ac:dyDescent="0.25">
      <c r="A723" s="411" t="s">
        <v>647</v>
      </c>
      <c r="B723" s="439" t="s">
        <v>160</v>
      </c>
      <c r="C723" s="433" t="s">
        <v>165</v>
      </c>
      <c r="D723" s="433" t="s">
        <v>646</v>
      </c>
      <c r="E723" s="194"/>
      <c r="F723" s="194"/>
      <c r="G723" s="194"/>
      <c r="H723" s="414">
        <f>IFERROR(AVERAGEIF(E723:G723,"&gt;0",E723:G723),0)</f>
        <v>0</v>
      </c>
      <c r="I723" s="194"/>
      <c r="J723" s="497"/>
    </row>
    <row r="724" spans="1:10" ht="14.4" x14ac:dyDescent="0.25">
      <c r="A724" s="411" t="s">
        <v>648</v>
      </c>
      <c r="B724" s="439" t="s">
        <v>1382</v>
      </c>
      <c r="C724" s="433" t="s">
        <v>165</v>
      </c>
      <c r="D724" s="433" t="s">
        <v>965</v>
      </c>
      <c r="E724" s="482"/>
      <c r="F724" s="482"/>
      <c r="G724" s="482">
        <v>0</v>
      </c>
      <c r="H724" s="414">
        <f>AVERAGEA(E724:G724)</f>
        <v>0</v>
      </c>
      <c r="I724" s="482">
        <v>0</v>
      </c>
      <c r="J724" s="497"/>
    </row>
    <row r="725" spans="1:10" x14ac:dyDescent="0.25">
      <c r="A725" s="411"/>
      <c r="B725" s="163" t="s">
        <v>649</v>
      </c>
      <c r="C725" s="163"/>
      <c r="D725" s="163"/>
      <c r="E725" s="164"/>
      <c r="F725" s="164"/>
      <c r="G725" s="164"/>
      <c r="H725" s="400"/>
      <c r="I725" s="164"/>
      <c r="J725" s="164"/>
    </row>
    <row r="726" spans="1:10" ht="14.4" x14ac:dyDescent="0.25">
      <c r="A726" s="411" t="s">
        <v>650</v>
      </c>
      <c r="B726" s="439" t="s">
        <v>350</v>
      </c>
      <c r="C726" s="433" t="s">
        <v>165</v>
      </c>
      <c r="D726" s="433" t="s">
        <v>639</v>
      </c>
      <c r="E726" s="482"/>
      <c r="F726" s="482"/>
      <c r="G726" s="482">
        <v>0</v>
      </c>
      <c r="H726" s="414">
        <f>AVERAGEA(E726:G726)</f>
        <v>0</v>
      </c>
      <c r="I726" s="482">
        <v>0</v>
      </c>
      <c r="J726" s="497"/>
    </row>
    <row r="727" spans="1:10" ht="14.4" x14ac:dyDescent="0.25">
      <c r="A727" s="448" t="s">
        <v>652</v>
      </c>
      <c r="B727" s="439" t="s">
        <v>644</v>
      </c>
      <c r="C727" s="433" t="s">
        <v>165</v>
      </c>
      <c r="D727" s="433" t="s">
        <v>641</v>
      </c>
      <c r="E727" s="482"/>
      <c r="F727" s="482"/>
      <c r="G727" s="482">
        <v>0</v>
      </c>
      <c r="H727" s="414">
        <f>AVERAGEA(E727:G727)</f>
        <v>0</v>
      </c>
      <c r="I727" s="482">
        <v>0</v>
      </c>
      <c r="J727" s="497"/>
    </row>
    <row r="728" spans="1:10" ht="14.4" x14ac:dyDescent="0.25">
      <c r="A728" s="448" t="s">
        <v>653</v>
      </c>
      <c r="B728" s="439" t="s">
        <v>160</v>
      </c>
      <c r="C728" s="433" t="s">
        <v>165</v>
      </c>
      <c r="D728" s="433" t="s">
        <v>646</v>
      </c>
      <c r="E728" s="194"/>
      <c r="F728" s="194"/>
      <c r="G728" s="194"/>
      <c r="H728" s="414">
        <f>IFERROR(AVERAGEIF(E728:G728,"&gt;0",E728:G728),0)</f>
        <v>0</v>
      </c>
      <c r="I728" s="194"/>
      <c r="J728" s="497"/>
    </row>
    <row r="729" spans="1:10" ht="14.4" x14ac:dyDescent="0.25">
      <c r="A729" s="448" t="s">
        <v>657</v>
      </c>
      <c r="B729" s="439" t="s">
        <v>1382</v>
      </c>
      <c r="C729" s="433" t="s">
        <v>165</v>
      </c>
      <c r="D729" s="433" t="s">
        <v>965</v>
      </c>
      <c r="E729" s="482"/>
      <c r="F729" s="482"/>
      <c r="G729" s="482">
        <v>0</v>
      </c>
      <c r="H729" s="414">
        <f>AVERAGEA(E729:G729)</f>
        <v>0</v>
      </c>
      <c r="I729" s="482">
        <v>0</v>
      </c>
      <c r="J729" s="497"/>
    </row>
    <row r="730" spans="1:10" ht="27.6" x14ac:dyDescent="0.25">
      <c r="A730" s="415" t="s">
        <v>658</v>
      </c>
      <c r="B730" s="416" t="s">
        <v>1250</v>
      </c>
      <c r="C730" s="415" t="s">
        <v>1976</v>
      </c>
      <c r="D730" s="415" t="s">
        <v>7</v>
      </c>
      <c r="E730" s="415"/>
      <c r="F730" s="415"/>
      <c r="G730" s="415">
        <f>(G724*G723+G728*G729)/1000</f>
        <v>0</v>
      </c>
      <c r="H730" s="415">
        <f>(H724*H723+H728*H729)/1000</f>
        <v>0</v>
      </c>
      <c r="I730" s="415">
        <f>(I724*I723+I728*I729)/1000</f>
        <v>0</v>
      </c>
      <c r="J730" s="497"/>
    </row>
    <row r="731" spans="1:10" ht="27.6" x14ac:dyDescent="0.25">
      <c r="A731" s="415" t="s">
        <v>659</v>
      </c>
      <c r="B731" s="415" t="s">
        <v>1251</v>
      </c>
      <c r="C731" s="415" t="s">
        <v>1977</v>
      </c>
      <c r="D731" s="415" t="s">
        <v>7</v>
      </c>
      <c r="E731" s="415"/>
      <c r="F731" s="415"/>
      <c r="G731" s="415">
        <f>(G719*G716)/1000-G730</f>
        <v>0</v>
      </c>
      <c r="H731" s="415">
        <f>(H719*H716)/1000-H730</f>
        <v>0</v>
      </c>
      <c r="I731" s="415">
        <f>(I719*I716)/1000-I730</f>
        <v>0</v>
      </c>
      <c r="J731" s="433"/>
    </row>
    <row r="732" spans="1:10" ht="27.6" x14ac:dyDescent="0.25">
      <c r="A732" s="415" t="s">
        <v>1379</v>
      </c>
      <c r="B732" s="416" t="s">
        <v>1252</v>
      </c>
      <c r="C732" s="415" t="s">
        <v>1980</v>
      </c>
      <c r="D732" s="415" t="s">
        <v>290</v>
      </c>
      <c r="E732" s="461"/>
      <c r="F732" s="415"/>
      <c r="G732" s="415">
        <f>IFERROR((G730*1000/(G716*G719)),0)</f>
        <v>0</v>
      </c>
      <c r="H732" s="415">
        <f>IFERROR((H730*1000/(H716*H719)),0)</f>
        <v>0</v>
      </c>
      <c r="I732" s="415">
        <f>IFERROR((I730*1000/(I716*I719)),0)</f>
        <v>0</v>
      </c>
      <c r="J732" s="497"/>
    </row>
    <row r="733" spans="1:10" x14ac:dyDescent="0.25">
      <c r="A733" s="433"/>
      <c r="B733" s="439"/>
      <c r="C733" s="433"/>
      <c r="D733" s="433"/>
      <c r="E733" s="440"/>
      <c r="F733" s="440"/>
      <c r="G733" s="440"/>
      <c r="H733" s="129"/>
      <c r="I733" s="433"/>
      <c r="J733" s="497"/>
    </row>
    <row r="734" spans="1:10" x14ac:dyDescent="0.25">
      <c r="A734" s="411"/>
      <c r="B734" s="439"/>
      <c r="C734" s="413"/>
      <c r="D734" s="440"/>
      <c r="E734" s="440"/>
      <c r="F734" s="440"/>
      <c r="G734" s="440"/>
      <c r="H734" s="129"/>
      <c r="I734" s="433"/>
      <c r="J734" s="497"/>
    </row>
    <row r="735" spans="1:10" s="410" customFormat="1" ht="27.6" x14ac:dyDescent="0.25">
      <c r="A735" s="160" t="s">
        <v>1259</v>
      </c>
      <c r="B735" s="161" t="s">
        <v>655</v>
      </c>
      <c r="C735" s="162"/>
      <c r="D735" s="163"/>
      <c r="E735" s="163"/>
      <c r="F735" s="163"/>
      <c r="G735" s="163"/>
      <c r="H735" s="400"/>
      <c r="I735" s="163"/>
      <c r="J735" s="164"/>
    </row>
    <row r="736" spans="1:10" x14ac:dyDescent="0.25">
      <c r="A736" s="411" t="s">
        <v>31</v>
      </c>
      <c r="B736" s="439" t="s">
        <v>882</v>
      </c>
      <c r="C736" s="433"/>
      <c r="D736" s="433" t="s">
        <v>635</v>
      </c>
      <c r="E736" s="509"/>
      <c r="F736" s="509"/>
      <c r="G736" s="509" t="s">
        <v>654</v>
      </c>
      <c r="H736" s="513" t="s">
        <v>654</v>
      </c>
      <c r="I736" s="509" t="s">
        <v>654</v>
      </c>
      <c r="J736" s="497"/>
    </row>
    <row r="737" spans="1:10" ht="14.4" x14ac:dyDescent="0.25">
      <c r="A737" s="411" t="s">
        <v>29</v>
      </c>
      <c r="B737" s="439" t="s">
        <v>126</v>
      </c>
      <c r="C737" s="433" t="s">
        <v>165</v>
      </c>
      <c r="D737" s="433" t="s">
        <v>125</v>
      </c>
      <c r="E737" s="482"/>
      <c r="F737" s="482"/>
      <c r="G737" s="482">
        <v>0</v>
      </c>
      <c r="H737" s="414">
        <f>AVERAGEA(E737:G737)</f>
        <v>0</v>
      </c>
      <c r="I737" s="482">
        <v>0</v>
      </c>
      <c r="J737" s="497"/>
    </row>
    <row r="738" spans="1:10" ht="14.4" x14ac:dyDescent="0.25">
      <c r="A738" s="411" t="s">
        <v>27</v>
      </c>
      <c r="B738" s="439" t="s">
        <v>636</v>
      </c>
      <c r="C738" s="433" t="s">
        <v>165</v>
      </c>
      <c r="D738" s="433" t="s">
        <v>255</v>
      </c>
      <c r="E738" s="482"/>
      <c r="F738" s="482"/>
      <c r="G738" s="482">
        <v>0</v>
      </c>
      <c r="H738" s="414">
        <f>AVERAGEA(E738:G738)</f>
        <v>0</v>
      </c>
      <c r="I738" s="482">
        <v>0</v>
      </c>
      <c r="J738" s="497"/>
    </row>
    <row r="739" spans="1:10" ht="14.4" x14ac:dyDescent="0.25">
      <c r="A739" s="411" t="s">
        <v>25</v>
      </c>
      <c r="B739" s="439" t="s">
        <v>123</v>
      </c>
      <c r="C739" s="433" t="s">
        <v>165</v>
      </c>
      <c r="D739" s="433" t="s">
        <v>122</v>
      </c>
      <c r="E739" s="194"/>
      <c r="F739" s="194"/>
      <c r="G739" s="194"/>
      <c r="H739" s="414">
        <f>IFERROR(AVERAGEIF(E739:G739,"&gt;0",E739:G739),0)</f>
        <v>0</v>
      </c>
      <c r="I739" s="194"/>
      <c r="J739" s="497"/>
    </row>
    <row r="740" spans="1:10" ht="14.4" x14ac:dyDescent="0.25">
      <c r="A740" s="411" t="s">
        <v>23</v>
      </c>
      <c r="B740" s="439" t="s">
        <v>656</v>
      </c>
      <c r="C740" s="433" t="s">
        <v>165</v>
      </c>
      <c r="D740" s="433" t="s">
        <v>119</v>
      </c>
      <c r="E740" s="194"/>
      <c r="F740" s="194"/>
      <c r="G740" s="194"/>
      <c r="H740" s="414">
        <f>IFERROR(AVERAGEIF(E740:G740,"&gt;0",E740:G740),0)</f>
        <v>0</v>
      </c>
      <c r="I740" s="194"/>
      <c r="J740" s="497"/>
    </row>
    <row r="741" spans="1:10" ht="14.4" x14ac:dyDescent="0.25">
      <c r="A741" s="445" t="s">
        <v>20</v>
      </c>
      <c r="B741" s="439" t="s">
        <v>118</v>
      </c>
      <c r="C741" s="433" t="s">
        <v>165</v>
      </c>
      <c r="D741" s="433" t="s">
        <v>117</v>
      </c>
      <c r="E741" s="482"/>
      <c r="F741" s="482"/>
      <c r="G741" s="482">
        <v>0</v>
      </c>
      <c r="H741" s="414">
        <f>AVERAGEA(E741:G741)</f>
        <v>0</v>
      </c>
      <c r="I741" s="482">
        <v>0</v>
      </c>
      <c r="J741" s="497"/>
    </row>
    <row r="742" spans="1:10" ht="14.4" x14ac:dyDescent="0.25">
      <c r="A742" s="449"/>
      <c r="B742" s="162" t="s">
        <v>1387</v>
      </c>
      <c r="C742" s="446"/>
      <c r="D742" s="446"/>
      <c r="E742" s="401"/>
      <c r="F742" s="401"/>
      <c r="G742" s="401"/>
      <c r="H742" s="447"/>
      <c r="I742" s="401"/>
      <c r="J742" s="499"/>
    </row>
    <row r="743" spans="1:10" ht="14.4" x14ac:dyDescent="0.25">
      <c r="A743" s="445" t="s">
        <v>18</v>
      </c>
      <c r="B743" s="439" t="s">
        <v>637</v>
      </c>
      <c r="C743" s="433" t="s">
        <v>165</v>
      </c>
      <c r="D743" s="433" t="s">
        <v>152</v>
      </c>
      <c r="E743" s="482"/>
      <c r="F743" s="482"/>
      <c r="G743" s="482">
        <v>0</v>
      </c>
      <c r="H743" s="414">
        <f>AVERAGEA(E743:G743)</f>
        <v>0</v>
      </c>
      <c r="I743" s="482">
        <v>0</v>
      </c>
      <c r="J743" s="497"/>
    </row>
    <row r="744" spans="1:10" ht="14.4" x14ac:dyDescent="0.25">
      <c r="A744" s="411" t="s">
        <v>34</v>
      </c>
      <c r="B744" s="439" t="s">
        <v>638</v>
      </c>
      <c r="C744" s="433" t="s">
        <v>165</v>
      </c>
      <c r="D744" s="433" t="s">
        <v>639</v>
      </c>
      <c r="E744" s="482"/>
      <c r="F744" s="482"/>
      <c r="G744" s="482">
        <v>0</v>
      </c>
      <c r="H744" s="414">
        <f>AVERAGEA(E744:G744)</f>
        <v>0</v>
      </c>
      <c r="I744" s="482">
        <v>0</v>
      </c>
      <c r="J744" s="497"/>
    </row>
    <row r="745" spans="1:10" ht="14.4" x14ac:dyDescent="0.25">
      <c r="A745" s="411" t="s">
        <v>51</v>
      </c>
      <c r="B745" s="439" t="s">
        <v>640</v>
      </c>
      <c r="C745" s="433" t="s">
        <v>165</v>
      </c>
      <c r="D745" s="433" t="s">
        <v>641</v>
      </c>
      <c r="E745" s="482"/>
      <c r="F745" s="482"/>
      <c r="G745" s="482">
        <v>0</v>
      </c>
      <c r="H745" s="414">
        <f>AVERAGEA(E745:G745)</f>
        <v>0</v>
      </c>
      <c r="I745" s="482">
        <v>0</v>
      </c>
      <c r="J745" s="497"/>
    </row>
    <row r="746" spans="1:10" ht="14.4" x14ac:dyDescent="0.25">
      <c r="A746" s="411" t="s">
        <v>49</v>
      </c>
      <c r="B746" s="439" t="s">
        <v>1381</v>
      </c>
      <c r="C746" s="433" t="s">
        <v>165</v>
      </c>
      <c r="D746" s="433" t="s">
        <v>965</v>
      </c>
      <c r="E746" s="482"/>
      <c r="F746" s="482"/>
      <c r="G746" s="482">
        <v>0</v>
      </c>
      <c r="H746" s="414">
        <f>AVERAGEA(E746:G746)</f>
        <v>0</v>
      </c>
      <c r="I746" s="482">
        <v>0</v>
      </c>
      <c r="J746" s="497"/>
    </row>
    <row r="747" spans="1:10" x14ac:dyDescent="0.25">
      <c r="A747" s="449"/>
      <c r="B747" s="162" t="s">
        <v>643</v>
      </c>
      <c r="C747" s="162"/>
      <c r="D747" s="163"/>
      <c r="E747" s="164"/>
      <c r="F747" s="164"/>
      <c r="G747" s="164"/>
      <c r="H747" s="400"/>
      <c r="I747" s="164"/>
      <c r="J747" s="164"/>
    </row>
    <row r="748" spans="1:10" ht="14.4" x14ac:dyDescent="0.25">
      <c r="A748" s="411" t="s">
        <v>66</v>
      </c>
      <c r="B748" s="439" t="s">
        <v>350</v>
      </c>
      <c r="C748" s="433" t="s">
        <v>165</v>
      </c>
      <c r="D748" s="433" t="s">
        <v>639</v>
      </c>
      <c r="E748" s="482"/>
      <c r="F748" s="482"/>
      <c r="G748" s="482">
        <v>0</v>
      </c>
      <c r="H748" s="414">
        <f>AVERAGEA(E748:G748)</f>
        <v>0</v>
      </c>
      <c r="I748" s="482">
        <v>0</v>
      </c>
      <c r="J748" s="497"/>
    </row>
    <row r="749" spans="1:10" ht="14.4" x14ac:dyDescent="0.25">
      <c r="A749" s="411" t="s">
        <v>645</v>
      </c>
      <c r="B749" s="439" t="s">
        <v>644</v>
      </c>
      <c r="C749" s="433" t="s">
        <v>165</v>
      </c>
      <c r="D749" s="433" t="s">
        <v>641</v>
      </c>
      <c r="E749" s="482"/>
      <c r="F749" s="482"/>
      <c r="G749" s="482">
        <v>0</v>
      </c>
      <c r="H749" s="414">
        <f>AVERAGEA(E749:G749)</f>
        <v>0</v>
      </c>
      <c r="I749" s="482">
        <v>0</v>
      </c>
      <c r="J749" s="497"/>
    </row>
    <row r="750" spans="1:10" ht="14.4" x14ac:dyDescent="0.25">
      <c r="A750" s="411" t="s">
        <v>647</v>
      </c>
      <c r="B750" s="439" t="s">
        <v>160</v>
      </c>
      <c r="C750" s="433" t="s">
        <v>165</v>
      </c>
      <c r="D750" s="433" t="s">
        <v>646</v>
      </c>
      <c r="E750" s="482"/>
      <c r="F750" s="482"/>
      <c r="G750" s="482">
        <v>0</v>
      </c>
      <c r="H750" s="414">
        <f>AVERAGEA(E750:G750)</f>
        <v>0</v>
      </c>
      <c r="I750" s="482">
        <v>0</v>
      </c>
      <c r="J750" s="497"/>
    </row>
    <row r="751" spans="1:10" ht="14.4" x14ac:dyDescent="0.25">
      <c r="A751" s="411" t="s">
        <v>648</v>
      </c>
      <c r="B751" s="439" t="s">
        <v>1382</v>
      </c>
      <c r="C751" s="433" t="s">
        <v>165</v>
      </c>
      <c r="D751" s="433" t="s">
        <v>965</v>
      </c>
      <c r="E751" s="482"/>
      <c r="F751" s="482"/>
      <c r="G751" s="482">
        <v>0</v>
      </c>
      <c r="H751" s="414">
        <f>AVERAGEA(E751:G751)</f>
        <v>0</v>
      </c>
      <c r="I751" s="482">
        <v>0</v>
      </c>
      <c r="J751" s="497"/>
    </row>
    <row r="752" spans="1:10" x14ac:dyDescent="0.25">
      <c r="A752" s="449"/>
      <c r="B752" s="162" t="s">
        <v>649</v>
      </c>
      <c r="C752" s="446"/>
      <c r="D752" s="446"/>
      <c r="E752" s="514"/>
      <c r="F752" s="514"/>
      <c r="G752" s="514"/>
      <c r="H752" s="450"/>
      <c r="I752" s="514"/>
      <c r="J752" s="499"/>
    </row>
    <row r="753" spans="1:10" ht="14.4" x14ac:dyDescent="0.25">
      <c r="A753" s="411" t="s">
        <v>650</v>
      </c>
      <c r="B753" s="439" t="s">
        <v>350</v>
      </c>
      <c r="C753" s="433" t="s">
        <v>165</v>
      </c>
      <c r="D753" s="433" t="s">
        <v>639</v>
      </c>
      <c r="E753" s="482"/>
      <c r="F753" s="482"/>
      <c r="G753" s="482">
        <v>0</v>
      </c>
      <c r="H753" s="414">
        <f>AVERAGEA(E753:G753)</f>
        <v>0</v>
      </c>
      <c r="I753" s="482">
        <v>0</v>
      </c>
      <c r="J753" s="497"/>
    </row>
    <row r="754" spans="1:10" ht="14.4" x14ac:dyDescent="0.25">
      <c r="A754" s="448" t="s">
        <v>652</v>
      </c>
      <c r="B754" s="439" t="s">
        <v>644</v>
      </c>
      <c r="C754" s="433" t="s">
        <v>165</v>
      </c>
      <c r="D754" s="433" t="s">
        <v>641</v>
      </c>
      <c r="E754" s="482"/>
      <c r="F754" s="482"/>
      <c r="G754" s="482">
        <v>0</v>
      </c>
      <c r="H754" s="414">
        <f>AVERAGEA(E754:G754)</f>
        <v>0</v>
      </c>
      <c r="I754" s="482">
        <v>0</v>
      </c>
      <c r="J754" s="497"/>
    </row>
    <row r="755" spans="1:10" ht="14.4" x14ac:dyDescent="0.25">
      <c r="A755" s="448" t="s">
        <v>653</v>
      </c>
      <c r="B755" s="439" t="s">
        <v>160</v>
      </c>
      <c r="C755" s="433" t="s">
        <v>165</v>
      </c>
      <c r="D755" s="433" t="s">
        <v>646</v>
      </c>
      <c r="E755" s="482"/>
      <c r="F755" s="482"/>
      <c r="G755" s="482">
        <v>0</v>
      </c>
      <c r="H755" s="414">
        <f>AVERAGEA(E755:G755)</f>
        <v>0</v>
      </c>
      <c r="I755" s="482">
        <v>0</v>
      </c>
      <c r="J755" s="497"/>
    </row>
    <row r="756" spans="1:10" ht="14.4" x14ac:dyDescent="0.25">
      <c r="A756" s="448" t="s">
        <v>657</v>
      </c>
      <c r="B756" s="439" t="s">
        <v>1382</v>
      </c>
      <c r="C756" s="433" t="s">
        <v>165</v>
      </c>
      <c r="D756" s="433" t="s">
        <v>965</v>
      </c>
      <c r="E756" s="482"/>
      <c r="F756" s="482"/>
      <c r="G756" s="482">
        <v>0</v>
      </c>
      <c r="H756" s="414">
        <f>AVERAGEA(E756:G756)</f>
        <v>0</v>
      </c>
      <c r="I756" s="482">
        <v>0</v>
      </c>
      <c r="J756" s="497"/>
    </row>
    <row r="757" spans="1:10" ht="27.6" x14ac:dyDescent="0.25">
      <c r="A757" s="415" t="s">
        <v>658</v>
      </c>
      <c r="B757" s="416" t="s">
        <v>1250</v>
      </c>
      <c r="C757" s="415" t="s">
        <v>1978</v>
      </c>
      <c r="D757" s="415" t="s">
        <v>7</v>
      </c>
      <c r="E757" s="415"/>
      <c r="F757" s="415"/>
      <c r="G757" s="415">
        <f>(G751*G750+G755*G756)/1000</f>
        <v>0</v>
      </c>
      <c r="H757" s="415">
        <f>(H751*H750+H755*H756)/1000</f>
        <v>0</v>
      </c>
      <c r="I757" s="415">
        <f>(I751*I750+I755*I756)/1000</f>
        <v>0</v>
      </c>
      <c r="J757" s="497"/>
    </row>
    <row r="758" spans="1:10" ht="27.6" x14ac:dyDescent="0.25">
      <c r="A758" s="415" t="s">
        <v>659</v>
      </c>
      <c r="B758" s="416" t="s">
        <v>1251</v>
      </c>
      <c r="C758" s="415" t="s">
        <v>1979</v>
      </c>
      <c r="D758" s="415" t="s">
        <v>7</v>
      </c>
      <c r="E758" s="415"/>
      <c r="F758" s="415"/>
      <c r="G758" s="415">
        <f>((G746*G743)/1000)-G757</f>
        <v>0</v>
      </c>
      <c r="H758" s="415">
        <f>((H746*H743)/1000)-H757</f>
        <v>0</v>
      </c>
      <c r="I758" s="415">
        <f>((I746*I743)/1000)-I757</f>
        <v>0</v>
      </c>
      <c r="J758" s="497"/>
    </row>
    <row r="759" spans="1:10" ht="27.6" x14ac:dyDescent="0.25">
      <c r="A759" s="415" t="s">
        <v>1379</v>
      </c>
      <c r="B759" s="416" t="s">
        <v>1252</v>
      </c>
      <c r="C759" s="415" t="s">
        <v>1981</v>
      </c>
      <c r="D759" s="415" t="s">
        <v>290</v>
      </c>
      <c r="E759" s="451"/>
      <c r="F759" s="415"/>
      <c r="G759" s="415">
        <f>IFERROR((G757*1000/(G743*G746)),0)</f>
        <v>0</v>
      </c>
      <c r="H759" s="415">
        <f>IFERROR((H757*1000/(H743*H746)),0)</f>
        <v>0</v>
      </c>
      <c r="I759" s="415">
        <f>IFERROR((I757*1000/(I743*I746)),0)</f>
        <v>0</v>
      </c>
      <c r="J759" s="497"/>
    </row>
    <row r="760" spans="1:10" ht="41.4" x14ac:dyDescent="0.25">
      <c r="A760" s="415" t="s">
        <v>1380</v>
      </c>
      <c r="B760" s="416" t="s">
        <v>1383</v>
      </c>
      <c r="C760" s="415" t="s">
        <v>1983</v>
      </c>
      <c r="D760" s="415" t="s">
        <v>290</v>
      </c>
      <c r="E760" s="451"/>
      <c r="F760" s="451"/>
      <c r="G760" s="451">
        <f>IFERROR((G730+G757)/((G758+G731)+(G730+G757)),0)</f>
        <v>0</v>
      </c>
      <c r="H760" s="451">
        <f>IFERROR((H730+H757)/((H758+H731)+(H730+H757)),0)</f>
        <v>0</v>
      </c>
      <c r="I760" s="451">
        <f>IFERROR((I730+I757)/((I758+I731)+(I730+I757)),0)</f>
        <v>0</v>
      </c>
      <c r="J760" s="497"/>
    </row>
    <row r="761" spans="1:10" x14ac:dyDescent="0.25">
      <c r="A761" s="411"/>
      <c r="B761" s="439"/>
      <c r="C761" s="413"/>
      <c r="D761" s="440"/>
      <c r="E761" s="440"/>
      <c r="F761" s="440"/>
      <c r="G761" s="440"/>
      <c r="H761" s="129"/>
      <c r="I761" s="433"/>
      <c r="J761" s="497"/>
    </row>
    <row r="762" spans="1:10" ht="27.6" x14ac:dyDescent="0.25">
      <c r="A762" s="415" t="s">
        <v>1260</v>
      </c>
      <c r="B762" s="416" t="s">
        <v>115</v>
      </c>
      <c r="C762" s="415" t="s">
        <v>1982</v>
      </c>
      <c r="D762" s="415" t="s">
        <v>253</v>
      </c>
      <c r="E762" s="415"/>
      <c r="F762" s="415"/>
      <c r="G762" s="415">
        <f>G678+G689+G697+G705+G711+G738</f>
        <v>0</v>
      </c>
      <c r="H762" s="414">
        <f>H678+H689+H697+H705+H711+H738</f>
        <v>0</v>
      </c>
      <c r="I762" s="415">
        <f>I678+I689+I697+I705+I711+I738</f>
        <v>0</v>
      </c>
      <c r="J762" s="484"/>
    </row>
    <row r="763" spans="1:10" ht="14.4" x14ac:dyDescent="0.25">
      <c r="A763" s="431" t="s">
        <v>1261</v>
      </c>
      <c r="B763" s="452" t="s">
        <v>113</v>
      </c>
      <c r="C763" s="453" t="s">
        <v>165</v>
      </c>
      <c r="D763" s="431" t="s">
        <v>253</v>
      </c>
      <c r="E763" s="991"/>
      <c r="F763" s="991"/>
      <c r="G763" s="991">
        <v>0</v>
      </c>
      <c r="H763" s="414">
        <f>AVERAGEA(E763:G763)</f>
        <v>0</v>
      </c>
      <c r="I763" s="991">
        <v>0</v>
      </c>
      <c r="J763" s="500"/>
    </row>
    <row r="764" spans="1:10" ht="14.4" x14ac:dyDescent="0.25">
      <c r="A764" s="431" t="s">
        <v>1262</v>
      </c>
      <c r="B764" s="452" t="s">
        <v>111</v>
      </c>
      <c r="C764" s="453" t="s">
        <v>165</v>
      </c>
      <c r="D764" s="431" t="s">
        <v>253</v>
      </c>
      <c r="E764" s="482"/>
      <c r="F764" s="482"/>
      <c r="G764" s="482">
        <v>0</v>
      </c>
      <c r="H764" s="414">
        <f>AVERAGEA(E764:G764)</f>
        <v>0</v>
      </c>
      <c r="I764" s="482">
        <v>0</v>
      </c>
      <c r="J764" s="500"/>
    </row>
    <row r="765" spans="1:10" ht="27.6" x14ac:dyDescent="0.25">
      <c r="A765" s="415" t="s">
        <v>1263</v>
      </c>
      <c r="B765" s="416" t="s">
        <v>490</v>
      </c>
      <c r="C765" s="415" t="s">
        <v>1984</v>
      </c>
      <c r="D765" s="415" t="s">
        <v>253</v>
      </c>
      <c r="E765" s="415"/>
      <c r="F765" s="415"/>
      <c r="G765" s="415">
        <f>G763+(IF(G764&gt;G670,(G764-G670),(0)))</f>
        <v>0</v>
      </c>
      <c r="H765" s="415">
        <f>H763+(IF(H764&gt;H670,(H764-H670),(0)))</f>
        <v>0</v>
      </c>
      <c r="I765" s="415">
        <f>I763+(IF(I764&gt;I670,(I764-I670),(0)))</f>
        <v>0</v>
      </c>
      <c r="J765" s="484"/>
    </row>
    <row r="766" spans="1:10" ht="27.6" x14ac:dyDescent="0.25">
      <c r="A766" s="415" t="s">
        <v>1264</v>
      </c>
      <c r="B766" s="416" t="s">
        <v>109</v>
      </c>
      <c r="C766" s="415" t="s">
        <v>1985</v>
      </c>
      <c r="D766" s="415" t="s">
        <v>7</v>
      </c>
      <c r="E766" s="415"/>
      <c r="F766" s="415"/>
      <c r="G766" s="415">
        <f>G765*2717/10</f>
        <v>0</v>
      </c>
      <c r="H766" s="415">
        <f>H765*2717/10</f>
        <v>0</v>
      </c>
      <c r="I766" s="415">
        <f>I765*2717/10</f>
        <v>0</v>
      </c>
      <c r="J766" s="484"/>
    </row>
    <row r="767" spans="1:10" ht="41.4" x14ac:dyDescent="0.25">
      <c r="A767" s="415" t="s">
        <v>1265</v>
      </c>
      <c r="B767" s="416" t="s">
        <v>107</v>
      </c>
      <c r="C767" s="415" t="s">
        <v>1986</v>
      </c>
      <c r="D767" s="415" t="s">
        <v>253</v>
      </c>
      <c r="E767" s="415"/>
      <c r="F767" s="415"/>
      <c r="G767" s="415">
        <f>IF(G764&gt;(G670),((G762-G763)-(G764-G670)),(G671+G762-G763))</f>
        <v>0</v>
      </c>
      <c r="H767" s="415">
        <f>IF(H764&gt;(H670),((H762-H763)-(H764-H670)),(H671+H762-H763))</f>
        <v>0</v>
      </c>
      <c r="I767" s="415">
        <f>IF(I764&gt;(I670),((I762-I763)-(I764-I670)),(I671+I762-I763))</f>
        <v>0</v>
      </c>
      <c r="J767" s="484"/>
    </row>
    <row r="768" spans="1:10" x14ac:dyDescent="0.25">
      <c r="A768" s="431"/>
      <c r="B768" s="452"/>
      <c r="C768" s="413"/>
      <c r="D768" s="411"/>
      <c r="E768" s="411"/>
      <c r="F768" s="411"/>
      <c r="G768" s="411"/>
      <c r="H768" s="427"/>
      <c r="I768" s="428"/>
      <c r="J768" s="483"/>
    </row>
    <row r="769" spans="1:10" s="410" customFormat="1" x14ac:dyDescent="0.25">
      <c r="A769" s="160" t="s">
        <v>106</v>
      </c>
      <c r="B769" s="161" t="s">
        <v>105</v>
      </c>
      <c r="C769" s="162"/>
      <c r="D769" s="163"/>
      <c r="E769" s="163"/>
      <c r="F769" s="163"/>
      <c r="G769" s="163"/>
      <c r="H769" s="400"/>
      <c r="I769" s="163"/>
      <c r="J769" s="164"/>
    </row>
    <row r="770" spans="1:10" s="410" customFormat="1" x14ac:dyDescent="0.25">
      <c r="A770" s="160" t="s">
        <v>104</v>
      </c>
      <c r="B770" s="161" t="s">
        <v>103</v>
      </c>
      <c r="C770" s="162"/>
      <c r="D770" s="163"/>
      <c r="E770" s="163"/>
      <c r="F770" s="163"/>
      <c r="G770" s="163"/>
      <c r="H770" s="400"/>
      <c r="I770" s="163"/>
      <c r="J770" s="164"/>
    </row>
    <row r="771" spans="1:10" ht="14.4" x14ac:dyDescent="0.25">
      <c r="A771" s="413" t="s">
        <v>31</v>
      </c>
      <c r="B771" s="412" t="s">
        <v>971</v>
      </c>
      <c r="C771" s="413" t="s">
        <v>972</v>
      </c>
      <c r="D771" s="413" t="s">
        <v>973</v>
      </c>
      <c r="E771" s="990"/>
      <c r="F771" s="990"/>
      <c r="G771" s="990"/>
      <c r="H771" s="414">
        <f>IFERROR(AVERAGEIF(E771:G771,"&gt;0",E771:G771),0)</f>
        <v>0</v>
      </c>
      <c r="I771" s="990"/>
      <c r="J771" s="493"/>
    </row>
    <row r="772" spans="1:10" ht="14.4" x14ac:dyDescent="0.25">
      <c r="A772" s="413" t="s">
        <v>29</v>
      </c>
      <c r="B772" s="412" t="s">
        <v>1266</v>
      </c>
      <c r="C772" s="413" t="s">
        <v>165</v>
      </c>
      <c r="D772" s="411" t="s">
        <v>61</v>
      </c>
      <c r="E772" s="990"/>
      <c r="F772" s="990"/>
      <c r="G772" s="990"/>
      <c r="H772" s="414">
        <f>IFERROR(AVERAGEIF(E772:G772,"&gt;0",E772:G772),0)</f>
        <v>0</v>
      </c>
      <c r="I772" s="990"/>
      <c r="J772" s="497"/>
    </row>
    <row r="773" spans="1:10" ht="27.6" x14ac:dyDescent="0.25">
      <c r="A773" s="413" t="s">
        <v>27</v>
      </c>
      <c r="B773" s="412" t="s">
        <v>1388</v>
      </c>
      <c r="C773" s="413" t="s">
        <v>165</v>
      </c>
      <c r="D773" s="411" t="s">
        <v>122</v>
      </c>
      <c r="E773" s="990"/>
      <c r="F773" s="990"/>
      <c r="G773" s="990"/>
      <c r="H773" s="414">
        <f>IFERROR(AVERAGEIF(E773:G773,"&gt;0",E773:G773),0)</f>
        <v>0</v>
      </c>
      <c r="I773" s="990"/>
      <c r="J773" s="497"/>
    </row>
    <row r="774" spans="1:10" ht="14.4" x14ac:dyDescent="0.25">
      <c r="A774" s="413" t="s">
        <v>25</v>
      </c>
      <c r="B774" s="412" t="s">
        <v>37</v>
      </c>
      <c r="C774" s="413" t="s">
        <v>165</v>
      </c>
      <c r="D774" s="411" t="s">
        <v>53</v>
      </c>
      <c r="E774" s="991"/>
      <c r="F774" s="991"/>
      <c r="G774" s="991">
        <v>0</v>
      </c>
      <c r="H774" s="414">
        <f>AVERAGEA(E774:G774)</f>
        <v>0</v>
      </c>
      <c r="I774" s="991">
        <v>0</v>
      </c>
      <c r="J774" s="497"/>
    </row>
    <row r="775" spans="1:10" ht="14.4" x14ac:dyDescent="0.25">
      <c r="A775" s="413" t="s">
        <v>23</v>
      </c>
      <c r="B775" s="412" t="s">
        <v>1268</v>
      </c>
      <c r="C775" s="413" t="s">
        <v>165</v>
      </c>
      <c r="D775" s="411" t="s">
        <v>53</v>
      </c>
      <c r="E775" s="991"/>
      <c r="F775" s="991"/>
      <c r="G775" s="991">
        <v>0</v>
      </c>
      <c r="H775" s="414">
        <f>AVERAGEA(E775:G775)</f>
        <v>0</v>
      </c>
      <c r="I775" s="991">
        <v>0</v>
      </c>
      <c r="J775" s="497"/>
    </row>
    <row r="776" spans="1:10" ht="14.4" x14ac:dyDescent="0.25">
      <c r="A776" s="413" t="s">
        <v>20</v>
      </c>
      <c r="B776" s="412" t="s">
        <v>1267</v>
      </c>
      <c r="C776" s="413" t="s">
        <v>165</v>
      </c>
      <c r="D776" s="411" t="s">
        <v>53</v>
      </c>
      <c r="E776" s="482"/>
      <c r="F776" s="482"/>
      <c r="G776" s="482">
        <v>0</v>
      </c>
      <c r="H776" s="414">
        <f>AVERAGEA(E776:G776)</f>
        <v>0</v>
      </c>
      <c r="I776" s="482">
        <v>0</v>
      </c>
      <c r="J776" s="497"/>
    </row>
    <row r="777" spans="1:10" ht="14.4" x14ac:dyDescent="0.25">
      <c r="A777" s="413" t="s">
        <v>18</v>
      </c>
      <c r="B777" s="412" t="s">
        <v>56</v>
      </c>
      <c r="C777" s="413" t="s">
        <v>165</v>
      </c>
      <c r="D777" s="411" t="s">
        <v>53</v>
      </c>
      <c r="E777" s="482"/>
      <c r="F777" s="482"/>
      <c r="G777" s="482">
        <v>0</v>
      </c>
      <c r="H777" s="414">
        <f>AVERAGEA(E777:G777)</f>
        <v>0</v>
      </c>
      <c r="I777" s="482">
        <v>0</v>
      </c>
      <c r="J777" s="497"/>
    </row>
    <row r="778" spans="1:10" x14ac:dyDescent="0.25">
      <c r="A778" s="415" t="s">
        <v>34</v>
      </c>
      <c r="B778" s="416" t="s">
        <v>90</v>
      </c>
      <c r="C778" s="415" t="s">
        <v>1987</v>
      </c>
      <c r="D778" s="415" t="s">
        <v>53</v>
      </c>
      <c r="E778" s="415"/>
      <c r="F778" s="415"/>
      <c r="G778" s="415">
        <f>G775+G777+G776</f>
        <v>0</v>
      </c>
      <c r="H778" s="414">
        <f>H775+H777+H776</f>
        <v>0</v>
      </c>
      <c r="I778" s="415">
        <f>I775+I777+I776</f>
        <v>0</v>
      </c>
      <c r="J778" s="484"/>
    </row>
    <row r="779" spans="1:10" ht="27.6" x14ac:dyDescent="0.25">
      <c r="A779" s="415" t="s">
        <v>51</v>
      </c>
      <c r="B779" s="416" t="s">
        <v>50</v>
      </c>
      <c r="C779" s="415" t="s">
        <v>326</v>
      </c>
      <c r="D779" s="415" t="s">
        <v>7</v>
      </c>
      <c r="E779" s="415"/>
      <c r="F779" s="415"/>
      <c r="G779" s="415">
        <f>G772*G775/1000</f>
        <v>0</v>
      </c>
      <c r="H779" s="414">
        <f>H772*H775/1000</f>
        <v>0</v>
      </c>
      <c r="I779" s="415">
        <f>I772*I775/1000</f>
        <v>0</v>
      </c>
      <c r="J779" s="484"/>
    </row>
    <row r="780" spans="1:10" ht="27.6" x14ac:dyDescent="0.25">
      <c r="A780" s="415" t="s">
        <v>49</v>
      </c>
      <c r="B780" s="416" t="s">
        <v>1269</v>
      </c>
      <c r="C780" s="415" t="s">
        <v>1270</v>
      </c>
      <c r="D780" s="415" t="s">
        <v>7</v>
      </c>
      <c r="E780" s="415"/>
      <c r="F780" s="415"/>
      <c r="G780" s="415">
        <f>(G776*G772)/1000</f>
        <v>0</v>
      </c>
      <c r="H780" s="414">
        <f>(H776*H772)/1000</f>
        <v>0</v>
      </c>
      <c r="I780" s="415">
        <f>(I776*I772)/1000</f>
        <v>0</v>
      </c>
      <c r="J780" s="484"/>
    </row>
    <row r="781" spans="1:10" x14ac:dyDescent="0.25">
      <c r="A781" s="415" t="s">
        <v>66</v>
      </c>
      <c r="B781" s="416" t="s">
        <v>17</v>
      </c>
      <c r="C781" s="415" t="s">
        <v>1271</v>
      </c>
      <c r="D781" s="415" t="s">
        <v>7</v>
      </c>
      <c r="E781" s="415"/>
      <c r="F781" s="415"/>
      <c r="G781" s="415">
        <f>G772*G777/1000</f>
        <v>0</v>
      </c>
      <c r="H781" s="414">
        <f>H772*H777/1000</f>
        <v>0</v>
      </c>
      <c r="I781" s="415">
        <f>I772*I777/1000</f>
        <v>0</v>
      </c>
      <c r="J781" s="484"/>
    </row>
    <row r="782" spans="1:10" x14ac:dyDescent="0.25">
      <c r="A782" s="411"/>
      <c r="B782" s="412"/>
      <c r="C782" s="413"/>
      <c r="D782" s="411"/>
      <c r="E782" s="431"/>
      <c r="F782" s="431"/>
      <c r="G782" s="431"/>
      <c r="H782" s="131"/>
      <c r="I782" s="453"/>
      <c r="J782" s="497"/>
    </row>
    <row r="783" spans="1:10" s="410" customFormat="1" x14ac:dyDescent="0.25">
      <c r="A783" s="160" t="s">
        <v>102</v>
      </c>
      <c r="B783" s="161" t="s">
        <v>101</v>
      </c>
      <c r="C783" s="162"/>
      <c r="D783" s="163"/>
      <c r="E783" s="163"/>
      <c r="F783" s="163"/>
      <c r="G783" s="163"/>
      <c r="H783" s="400"/>
      <c r="I783" s="163"/>
      <c r="J783" s="164"/>
    </row>
    <row r="784" spans="1:10" ht="14.4" x14ac:dyDescent="0.25">
      <c r="A784" s="413" t="s">
        <v>31</v>
      </c>
      <c r="B784" s="412" t="s">
        <v>971</v>
      </c>
      <c r="C784" s="413" t="s">
        <v>972</v>
      </c>
      <c r="D784" s="413" t="s">
        <v>973</v>
      </c>
      <c r="E784" s="194"/>
      <c r="F784" s="194"/>
      <c r="G784" s="194"/>
      <c r="H784" s="414">
        <f>IFERROR(AVERAGEIF(E784:G784,"&gt;0",E784:G784),0)</f>
        <v>0</v>
      </c>
      <c r="I784" s="194"/>
      <c r="J784" s="493"/>
    </row>
    <row r="785" spans="1:10" ht="14.4" x14ac:dyDescent="0.25">
      <c r="A785" s="413" t="s">
        <v>29</v>
      </c>
      <c r="B785" s="412" t="s">
        <v>1272</v>
      </c>
      <c r="C785" s="413" t="s">
        <v>165</v>
      </c>
      <c r="D785" s="411" t="s">
        <v>61</v>
      </c>
      <c r="E785" s="194"/>
      <c r="F785" s="194"/>
      <c r="G785" s="194"/>
      <c r="H785" s="414">
        <f>IFERROR(AVERAGEIF(E785:G785,"&gt;0",E785:G785),0)</f>
        <v>0</v>
      </c>
      <c r="I785" s="194"/>
      <c r="J785" s="497"/>
    </row>
    <row r="786" spans="1:10" ht="27.6" x14ac:dyDescent="0.25">
      <c r="A786" s="413" t="s">
        <v>27</v>
      </c>
      <c r="B786" s="412" t="s">
        <v>1388</v>
      </c>
      <c r="C786" s="413" t="s">
        <v>165</v>
      </c>
      <c r="D786" s="411" t="s">
        <v>122</v>
      </c>
      <c r="E786" s="194"/>
      <c r="F786" s="194"/>
      <c r="G786" s="194"/>
      <c r="H786" s="414">
        <f>IFERROR(AVERAGEIF(E786:G786,"&gt;0",E786:G786),0)</f>
        <v>0</v>
      </c>
      <c r="I786" s="194"/>
      <c r="J786" s="497"/>
    </row>
    <row r="787" spans="1:10" ht="14.4" x14ac:dyDescent="0.25">
      <c r="A787" s="413" t="s">
        <v>25</v>
      </c>
      <c r="B787" s="412" t="s">
        <v>37</v>
      </c>
      <c r="C787" s="413" t="s">
        <v>165</v>
      </c>
      <c r="D787" s="411" t="s">
        <v>53</v>
      </c>
      <c r="E787" s="482"/>
      <c r="F787" s="482"/>
      <c r="G787" s="482">
        <v>0</v>
      </c>
      <c r="H787" s="414">
        <f>AVERAGEA(E787:G787)</f>
        <v>0</v>
      </c>
      <c r="I787" s="482">
        <v>0</v>
      </c>
      <c r="J787" s="497"/>
    </row>
    <row r="788" spans="1:10" ht="14.4" x14ac:dyDescent="0.25">
      <c r="A788" s="413" t="s">
        <v>23</v>
      </c>
      <c r="B788" s="412" t="s">
        <v>57</v>
      </c>
      <c r="C788" s="413" t="s">
        <v>165</v>
      </c>
      <c r="D788" s="411" t="s">
        <v>53</v>
      </c>
      <c r="E788" s="482"/>
      <c r="F788" s="482"/>
      <c r="G788" s="482">
        <v>0</v>
      </c>
      <c r="H788" s="414">
        <f>AVERAGEA(E788:G788)</f>
        <v>0</v>
      </c>
      <c r="I788" s="482">
        <v>0</v>
      </c>
      <c r="J788" s="497"/>
    </row>
    <row r="789" spans="1:10" ht="14.4" x14ac:dyDescent="0.25">
      <c r="A789" s="413" t="s">
        <v>20</v>
      </c>
      <c r="B789" s="412" t="s">
        <v>1267</v>
      </c>
      <c r="C789" s="413" t="s">
        <v>165</v>
      </c>
      <c r="D789" s="411" t="s">
        <v>53</v>
      </c>
      <c r="E789" s="482"/>
      <c r="F789" s="482"/>
      <c r="G789" s="482">
        <v>0</v>
      </c>
      <c r="H789" s="414">
        <f>AVERAGEA(E789:G789)</f>
        <v>0</v>
      </c>
      <c r="I789" s="482">
        <v>0</v>
      </c>
      <c r="J789" s="497"/>
    </row>
    <row r="790" spans="1:10" ht="14.4" x14ac:dyDescent="0.25">
      <c r="A790" s="413" t="s">
        <v>18</v>
      </c>
      <c r="B790" s="412" t="s">
        <v>56</v>
      </c>
      <c r="C790" s="413" t="s">
        <v>165</v>
      </c>
      <c r="D790" s="411" t="s">
        <v>53</v>
      </c>
      <c r="E790" s="482"/>
      <c r="F790" s="482"/>
      <c r="G790" s="482">
        <v>0</v>
      </c>
      <c r="H790" s="414">
        <f>AVERAGEA(E790:G790)</f>
        <v>0</v>
      </c>
      <c r="I790" s="482">
        <v>0</v>
      </c>
      <c r="J790" s="497"/>
    </row>
    <row r="791" spans="1:10" x14ac:dyDescent="0.25">
      <c r="A791" s="415" t="s">
        <v>34</v>
      </c>
      <c r="B791" s="416" t="s">
        <v>90</v>
      </c>
      <c r="C791" s="415" t="s">
        <v>1987</v>
      </c>
      <c r="D791" s="415" t="s">
        <v>53</v>
      </c>
      <c r="E791" s="415"/>
      <c r="F791" s="415"/>
      <c r="G791" s="415">
        <f>G788+G790+G789</f>
        <v>0</v>
      </c>
      <c r="H791" s="414">
        <f>H788+H790+H789</f>
        <v>0</v>
      </c>
      <c r="I791" s="415">
        <f>I788+I790+I789</f>
        <v>0</v>
      </c>
      <c r="J791" s="484"/>
    </row>
    <row r="792" spans="1:10" ht="27.6" x14ac:dyDescent="0.25">
      <c r="A792" s="415" t="s">
        <v>51</v>
      </c>
      <c r="B792" s="416" t="s">
        <v>50</v>
      </c>
      <c r="C792" s="415" t="s">
        <v>327</v>
      </c>
      <c r="D792" s="415" t="s">
        <v>7</v>
      </c>
      <c r="E792" s="415"/>
      <c r="F792" s="415"/>
      <c r="G792" s="415">
        <f>G785*G788/1000</f>
        <v>0</v>
      </c>
      <c r="H792" s="414">
        <f>H785*H788/1000</f>
        <v>0</v>
      </c>
      <c r="I792" s="415">
        <f>I785*I788/1000</f>
        <v>0</v>
      </c>
      <c r="J792" s="484"/>
    </row>
    <row r="793" spans="1:10" ht="27.6" x14ac:dyDescent="0.25">
      <c r="A793" s="415" t="s">
        <v>49</v>
      </c>
      <c r="B793" s="416" t="s">
        <v>1269</v>
      </c>
      <c r="C793" s="415" t="s">
        <v>1273</v>
      </c>
      <c r="D793" s="415" t="s">
        <v>7</v>
      </c>
      <c r="E793" s="415"/>
      <c r="F793" s="415"/>
      <c r="G793" s="415">
        <f>(G789*G785)/1000</f>
        <v>0</v>
      </c>
      <c r="H793" s="414">
        <f>(H789*H785)/1000</f>
        <v>0</v>
      </c>
      <c r="I793" s="415">
        <f>(I789*I785)/1000</f>
        <v>0</v>
      </c>
      <c r="J793" s="484"/>
    </row>
    <row r="794" spans="1:10" x14ac:dyDescent="0.25">
      <c r="A794" s="415" t="s">
        <v>66</v>
      </c>
      <c r="B794" s="416" t="s">
        <v>17</v>
      </c>
      <c r="C794" s="415" t="s">
        <v>1988</v>
      </c>
      <c r="D794" s="415" t="s">
        <v>7</v>
      </c>
      <c r="E794" s="415"/>
      <c r="F794" s="415"/>
      <c r="G794" s="415">
        <f>G785*G790/1000</f>
        <v>0</v>
      </c>
      <c r="H794" s="414">
        <f>H785*H790/1000</f>
        <v>0</v>
      </c>
      <c r="I794" s="415">
        <f>I785*I790/1000</f>
        <v>0</v>
      </c>
      <c r="J794" s="484"/>
    </row>
    <row r="795" spans="1:10" x14ac:dyDescent="0.25">
      <c r="A795" s="411"/>
      <c r="B795" s="412"/>
      <c r="C795" s="413"/>
      <c r="D795" s="411"/>
      <c r="E795" s="440"/>
      <c r="F795" s="440"/>
      <c r="G795" s="440"/>
      <c r="H795" s="129"/>
      <c r="I795" s="433"/>
      <c r="J795" s="497"/>
    </row>
    <row r="796" spans="1:10" s="410" customFormat="1" x14ac:dyDescent="0.25">
      <c r="A796" s="160" t="s">
        <v>100</v>
      </c>
      <c r="B796" s="161" t="s">
        <v>99</v>
      </c>
      <c r="C796" s="162"/>
      <c r="D796" s="163"/>
      <c r="E796" s="163"/>
      <c r="F796" s="163"/>
      <c r="G796" s="163"/>
      <c r="H796" s="400"/>
      <c r="I796" s="163"/>
      <c r="J796" s="164"/>
    </row>
    <row r="797" spans="1:10" ht="14.4" x14ac:dyDescent="0.25">
      <c r="A797" s="413" t="s">
        <v>31</v>
      </c>
      <c r="B797" s="412" t="s">
        <v>971</v>
      </c>
      <c r="C797" s="413" t="s">
        <v>972</v>
      </c>
      <c r="D797" s="413" t="s">
        <v>973</v>
      </c>
      <c r="E797" s="990"/>
      <c r="F797" s="990"/>
      <c r="G797" s="990"/>
      <c r="H797" s="414">
        <f>IFERROR(AVERAGEIF(E797:G797,"&gt;0",E797:G797),0)</f>
        <v>0</v>
      </c>
      <c r="I797" s="990"/>
      <c r="J797" s="493"/>
    </row>
    <row r="798" spans="1:10" ht="14.4" x14ac:dyDescent="0.25">
      <c r="A798" s="413" t="s">
        <v>29</v>
      </c>
      <c r="B798" s="412" t="s">
        <v>1274</v>
      </c>
      <c r="C798" s="413"/>
      <c r="D798" s="411" t="s">
        <v>61</v>
      </c>
      <c r="E798" s="990"/>
      <c r="F798" s="990"/>
      <c r="G798" s="990"/>
      <c r="H798" s="414">
        <f>IFERROR(AVERAGEIF(E798:G798,"&gt;0",E798:G798),0)</f>
        <v>0</v>
      </c>
      <c r="I798" s="990"/>
      <c r="J798" s="497"/>
    </row>
    <row r="799" spans="1:10" ht="27.6" x14ac:dyDescent="0.25">
      <c r="A799" s="413" t="s">
        <v>27</v>
      </c>
      <c r="B799" s="412" t="s">
        <v>1388</v>
      </c>
      <c r="C799" s="413" t="s">
        <v>165</v>
      </c>
      <c r="D799" s="411" t="s">
        <v>122</v>
      </c>
      <c r="E799" s="990"/>
      <c r="F799" s="990"/>
      <c r="G799" s="990"/>
      <c r="H799" s="414">
        <f>IFERROR(AVERAGEIF(E799:G799,"&gt;0",E799:G799),0)</f>
        <v>0</v>
      </c>
      <c r="I799" s="990"/>
      <c r="J799" s="497"/>
    </row>
    <row r="800" spans="1:10" ht="14.4" x14ac:dyDescent="0.25">
      <c r="A800" s="413" t="s">
        <v>25</v>
      </c>
      <c r="B800" s="412" t="s">
        <v>37</v>
      </c>
      <c r="C800" s="413" t="s">
        <v>165</v>
      </c>
      <c r="D800" s="411" t="s">
        <v>53</v>
      </c>
      <c r="E800" s="991"/>
      <c r="F800" s="991"/>
      <c r="G800" s="991">
        <v>0</v>
      </c>
      <c r="H800" s="414">
        <f>AVERAGEA(E800:G800)</f>
        <v>0</v>
      </c>
      <c r="I800" s="991">
        <v>0</v>
      </c>
      <c r="J800" s="497"/>
    </row>
    <row r="801" spans="1:10" ht="14.4" x14ac:dyDescent="0.25">
      <c r="A801" s="413" t="s">
        <v>23</v>
      </c>
      <c r="B801" s="412" t="s">
        <v>57</v>
      </c>
      <c r="C801" s="413" t="s">
        <v>165</v>
      </c>
      <c r="D801" s="411" t="s">
        <v>53</v>
      </c>
      <c r="E801" s="991"/>
      <c r="F801" s="991"/>
      <c r="G801" s="991">
        <v>0</v>
      </c>
      <c r="H801" s="414">
        <f>AVERAGEA(E801:G801)</f>
        <v>0</v>
      </c>
      <c r="I801" s="991">
        <v>0</v>
      </c>
      <c r="J801" s="497"/>
    </row>
    <row r="802" spans="1:10" ht="14.4" x14ac:dyDescent="0.25">
      <c r="A802" s="413" t="s">
        <v>20</v>
      </c>
      <c r="B802" s="412" t="s">
        <v>1267</v>
      </c>
      <c r="C802" s="413" t="s">
        <v>165</v>
      </c>
      <c r="D802" s="411" t="s">
        <v>53</v>
      </c>
      <c r="E802" s="482"/>
      <c r="F802" s="482"/>
      <c r="G802" s="991">
        <v>0</v>
      </c>
      <c r="H802" s="414">
        <f>AVERAGEA(E802:G802)</f>
        <v>0</v>
      </c>
      <c r="I802" s="991">
        <v>0</v>
      </c>
      <c r="J802" s="497"/>
    </row>
    <row r="803" spans="1:10" ht="14.4" x14ac:dyDescent="0.25">
      <c r="A803" s="413" t="s">
        <v>18</v>
      </c>
      <c r="B803" s="412" t="s">
        <v>56</v>
      </c>
      <c r="C803" s="413" t="s">
        <v>165</v>
      </c>
      <c r="D803" s="411" t="s">
        <v>53</v>
      </c>
      <c r="E803" s="482"/>
      <c r="F803" s="482"/>
      <c r="G803" s="991">
        <v>0</v>
      </c>
      <c r="H803" s="414">
        <f>AVERAGEA(E803:G803)</f>
        <v>0</v>
      </c>
      <c r="I803" s="991">
        <v>0</v>
      </c>
      <c r="J803" s="497"/>
    </row>
    <row r="804" spans="1:10" x14ac:dyDescent="0.25">
      <c r="A804" s="415" t="s">
        <v>34</v>
      </c>
      <c r="B804" s="416" t="s">
        <v>90</v>
      </c>
      <c r="C804" s="415" t="s">
        <v>1987</v>
      </c>
      <c r="D804" s="415" t="s">
        <v>53</v>
      </c>
      <c r="E804" s="415"/>
      <c r="F804" s="415"/>
      <c r="G804" s="415">
        <f>G801+G803+G802</f>
        <v>0</v>
      </c>
      <c r="H804" s="414">
        <f>H801+H803+H802</f>
        <v>0</v>
      </c>
      <c r="I804" s="415">
        <f>I801+I803+I802</f>
        <v>0</v>
      </c>
      <c r="J804" s="484"/>
    </row>
    <row r="805" spans="1:10" ht="27.6" x14ac:dyDescent="0.25">
      <c r="A805" s="415" t="s">
        <v>51</v>
      </c>
      <c r="B805" s="416" t="s">
        <v>50</v>
      </c>
      <c r="C805" s="415" t="s">
        <v>327</v>
      </c>
      <c r="D805" s="415" t="s">
        <v>7</v>
      </c>
      <c r="E805" s="415"/>
      <c r="F805" s="415"/>
      <c r="G805" s="415">
        <f>G798*G801/1000</f>
        <v>0</v>
      </c>
      <c r="H805" s="414">
        <f>H798*H801/1000</f>
        <v>0</v>
      </c>
      <c r="I805" s="415">
        <f>I798*I801/1000</f>
        <v>0</v>
      </c>
      <c r="J805" s="484"/>
    </row>
    <row r="806" spans="1:10" ht="27.6" x14ac:dyDescent="0.25">
      <c r="A806" s="415" t="s">
        <v>49</v>
      </c>
      <c r="B806" s="416" t="s">
        <v>1269</v>
      </c>
      <c r="C806" s="415" t="s">
        <v>1273</v>
      </c>
      <c r="D806" s="415" t="s">
        <v>7</v>
      </c>
      <c r="E806" s="415"/>
      <c r="F806" s="415"/>
      <c r="G806" s="415">
        <f>G802*G798/1000</f>
        <v>0</v>
      </c>
      <c r="H806" s="414">
        <f>H802*H798/1000</f>
        <v>0</v>
      </c>
      <c r="I806" s="415">
        <f>I802*I798/1000</f>
        <v>0</v>
      </c>
      <c r="J806" s="484"/>
    </row>
    <row r="807" spans="1:10" x14ac:dyDescent="0.25">
      <c r="A807" s="415" t="s">
        <v>66</v>
      </c>
      <c r="B807" s="416" t="s">
        <v>17</v>
      </c>
      <c r="C807" s="415" t="s">
        <v>1988</v>
      </c>
      <c r="D807" s="415" t="s">
        <v>7</v>
      </c>
      <c r="E807" s="415"/>
      <c r="F807" s="415"/>
      <c r="G807" s="415">
        <f>G798*G803/1000</f>
        <v>0</v>
      </c>
      <c r="H807" s="414">
        <f>H798*H803/1000</f>
        <v>0</v>
      </c>
      <c r="I807" s="415">
        <f>I798*I803/1000</f>
        <v>0</v>
      </c>
      <c r="J807" s="484"/>
    </row>
    <row r="808" spans="1:10" x14ac:dyDescent="0.25">
      <c r="A808" s="411"/>
      <c r="B808" s="412"/>
      <c r="C808" s="413"/>
      <c r="D808" s="411"/>
      <c r="E808" s="440"/>
      <c r="F808" s="440"/>
      <c r="G808" s="440"/>
      <c r="H808" s="129"/>
      <c r="I808" s="433"/>
      <c r="J808" s="497"/>
    </row>
    <row r="809" spans="1:10" s="410" customFormat="1" x14ac:dyDescent="0.25">
      <c r="A809" s="160" t="s">
        <v>98</v>
      </c>
      <c r="B809" s="161" t="s">
        <v>97</v>
      </c>
      <c r="C809" s="162"/>
      <c r="D809" s="163"/>
      <c r="E809" s="163"/>
      <c r="F809" s="163"/>
      <c r="G809" s="163"/>
      <c r="H809" s="400"/>
      <c r="I809" s="163"/>
      <c r="J809" s="164"/>
    </row>
    <row r="810" spans="1:10" ht="14.4" x14ac:dyDescent="0.25">
      <c r="A810" s="413" t="s">
        <v>31</v>
      </c>
      <c r="B810" s="412" t="s">
        <v>971</v>
      </c>
      <c r="C810" s="413" t="s">
        <v>972</v>
      </c>
      <c r="D810" s="413" t="s">
        <v>973</v>
      </c>
      <c r="E810" s="194"/>
      <c r="F810" s="194"/>
      <c r="G810" s="194"/>
      <c r="H810" s="414">
        <f>IFERROR(AVERAGEIF(E810:G810,"&gt;0",E810:G810),0)</f>
        <v>0</v>
      </c>
      <c r="I810" s="194"/>
      <c r="J810" s="493"/>
    </row>
    <row r="811" spans="1:10" ht="14.4" x14ac:dyDescent="0.25">
      <c r="A811" s="413" t="s">
        <v>29</v>
      </c>
      <c r="B811" s="412" t="s">
        <v>1274</v>
      </c>
      <c r="C811" s="413" t="s">
        <v>165</v>
      </c>
      <c r="D811" s="411" t="s">
        <v>61</v>
      </c>
      <c r="E811" s="194"/>
      <c r="F811" s="194"/>
      <c r="G811" s="194"/>
      <c r="H811" s="414">
        <f>IFERROR(AVERAGEIF(E811:G811,"&gt;0",E811:G811),0)</f>
        <v>0</v>
      </c>
      <c r="I811" s="194"/>
      <c r="J811" s="497"/>
    </row>
    <row r="812" spans="1:10" ht="27.6" x14ac:dyDescent="0.25">
      <c r="A812" s="413" t="s">
        <v>27</v>
      </c>
      <c r="B812" s="412" t="s">
        <v>1388</v>
      </c>
      <c r="C812" s="413" t="s">
        <v>165</v>
      </c>
      <c r="D812" s="411" t="s">
        <v>122</v>
      </c>
      <c r="E812" s="194"/>
      <c r="F812" s="194"/>
      <c r="G812" s="194"/>
      <c r="H812" s="414">
        <f>IFERROR(AVERAGEIF(E812:G812,"&gt;0",E812:G812),0)</f>
        <v>0</v>
      </c>
      <c r="I812" s="194"/>
      <c r="J812" s="497"/>
    </row>
    <row r="813" spans="1:10" ht="14.4" x14ac:dyDescent="0.25">
      <c r="A813" s="413" t="s">
        <v>25</v>
      </c>
      <c r="B813" s="412" t="s">
        <v>37</v>
      </c>
      <c r="C813" s="413" t="s">
        <v>165</v>
      </c>
      <c r="D813" s="411" t="s">
        <v>53</v>
      </c>
      <c r="E813" s="482"/>
      <c r="F813" s="482"/>
      <c r="G813" s="482">
        <v>0</v>
      </c>
      <c r="H813" s="414">
        <f>AVERAGEA(E813:G813)</f>
        <v>0</v>
      </c>
      <c r="I813" s="482"/>
      <c r="J813" s="497"/>
    </row>
    <row r="814" spans="1:10" ht="14.4" x14ac:dyDescent="0.25">
      <c r="A814" s="413" t="s">
        <v>23</v>
      </c>
      <c r="B814" s="412" t="s">
        <v>57</v>
      </c>
      <c r="C814" s="413" t="s">
        <v>165</v>
      </c>
      <c r="D814" s="411" t="s">
        <v>53</v>
      </c>
      <c r="E814" s="482"/>
      <c r="F814" s="482"/>
      <c r="G814" s="482">
        <v>0</v>
      </c>
      <c r="H814" s="414">
        <f>AVERAGEA(E814:G814)</f>
        <v>0</v>
      </c>
      <c r="I814" s="482"/>
      <c r="J814" s="497"/>
    </row>
    <row r="815" spans="1:10" ht="14.4" x14ac:dyDescent="0.25">
      <c r="A815" s="413" t="s">
        <v>20</v>
      </c>
      <c r="B815" s="412" t="s">
        <v>1267</v>
      </c>
      <c r="C815" s="413" t="s">
        <v>165</v>
      </c>
      <c r="D815" s="411" t="s">
        <v>53</v>
      </c>
      <c r="E815" s="482"/>
      <c r="F815" s="482"/>
      <c r="G815" s="482">
        <v>0</v>
      </c>
      <c r="H815" s="414">
        <f>AVERAGEA(E815:G815)</f>
        <v>0</v>
      </c>
      <c r="I815" s="482"/>
      <c r="J815" s="497"/>
    </row>
    <row r="816" spans="1:10" ht="14.4" x14ac:dyDescent="0.25">
      <c r="A816" s="413" t="s">
        <v>18</v>
      </c>
      <c r="B816" s="412" t="s">
        <v>56</v>
      </c>
      <c r="C816" s="413" t="s">
        <v>165</v>
      </c>
      <c r="D816" s="411" t="s">
        <v>53</v>
      </c>
      <c r="E816" s="482"/>
      <c r="F816" s="482"/>
      <c r="G816" s="482">
        <v>0</v>
      </c>
      <c r="H816" s="414">
        <f>AVERAGEA(E816:G816)</f>
        <v>0</v>
      </c>
      <c r="I816" s="482"/>
      <c r="J816" s="497"/>
    </row>
    <row r="817" spans="1:10" x14ac:dyDescent="0.25">
      <c r="A817" s="415" t="s">
        <v>34</v>
      </c>
      <c r="B817" s="416" t="s">
        <v>90</v>
      </c>
      <c r="C817" s="415" t="s">
        <v>1987</v>
      </c>
      <c r="D817" s="415" t="s">
        <v>53</v>
      </c>
      <c r="E817" s="415"/>
      <c r="F817" s="415"/>
      <c r="G817" s="415">
        <f>G814+G816+G815</f>
        <v>0</v>
      </c>
      <c r="H817" s="414">
        <f>H814+H816+H815</f>
        <v>0</v>
      </c>
      <c r="I817" s="415">
        <f>I814+I816+I815</f>
        <v>0</v>
      </c>
      <c r="J817" s="484"/>
    </row>
    <row r="818" spans="1:10" ht="27.6" x14ac:dyDescent="0.25">
      <c r="A818" s="415" t="s">
        <v>51</v>
      </c>
      <c r="B818" s="416" t="s">
        <v>50</v>
      </c>
      <c r="C818" s="415" t="s">
        <v>327</v>
      </c>
      <c r="D818" s="415" t="s">
        <v>7</v>
      </c>
      <c r="E818" s="415"/>
      <c r="F818" s="415"/>
      <c r="G818" s="415">
        <f>G811*G814/1000</f>
        <v>0</v>
      </c>
      <c r="H818" s="414">
        <f>H811*H814/1000</f>
        <v>0</v>
      </c>
      <c r="I818" s="415">
        <f>I811*I814/1000</f>
        <v>0</v>
      </c>
      <c r="J818" s="484"/>
    </row>
    <row r="819" spans="1:10" ht="27.6" x14ac:dyDescent="0.25">
      <c r="A819" s="415" t="s">
        <v>49</v>
      </c>
      <c r="B819" s="416" t="s">
        <v>1269</v>
      </c>
      <c r="C819" s="415" t="s">
        <v>1273</v>
      </c>
      <c r="D819" s="415" t="s">
        <v>7</v>
      </c>
      <c r="E819" s="415"/>
      <c r="F819" s="415"/>
      <c r="G819" s="415">
        <f>G811*G815/1000</f>
        <v>0</v>
      </c>
      <c r="H819" s="414">
        <f>H811*H815/1000</f>
        <v>0</v>
      </c>
      <c r="I819" s="415">
        <f>I811*I815/1000</f>
        <v>0</v>
      </c>
      <c r="J819" s="484"/>
    </row>
    <row r="820" spans="1:10" x14ac:dyDescent="0.25">
      <c r="A820" s="415" t="s">
        <v>66</v>
      </c>
      <c r="B820" s="416" t="s">
        <v>17</v>
      </c>
      <c r="C820" s="415" t="s">
        <v>1988</v>
      </c>
      <c r="D820" s="415" t="s">
        <v>7</v>
      </c>
      <c r="E820" s="415"/>
      <c r="F820" s="415"/>
      <c r="G820" s="415">
        <f>G811*G816/1000</f>
        <v>0</v>
      </c>
      <c r="H820" s="414">
        <f>H811*H816/1000</f>
        <v>0</v>
      </c>
      <c r="I820" s="415">
        <f>I811*I816/1000</f>
        <v>0</v>
      </c>
      <c r="J820" s="484"/>
    </row>
    <row r="821" spans="1:10" x14ac:dyDescent="0.25">
      <c r="A821" s="411"/>
      <c r="B821" s="412"/>
      <c r="C821" s="413"/>
      <c r="D821" s="411"/>
      <c r="E821" s="440"/>
      <c r="F821" s="440"/>
      <c r="G821" s="440"/>
      <c r="H821" s="129"/>
      <c r="I821" s="433"/>
      <c r="J821" s="497"/>
    </row>
    <row r="822" spans="1:10" s="410" customFormat="1" x14ac:dyDescent="0.25">
      <c r="A822" s="160" t="s">
        <v>96</v>
      </c>
      <c r="B822" s="161" t="s">
        <v>1040</v>
      </c>
      <c r="C822" s="162"/>
      <c r="D822" s="163"/>
      <c r="E822" s="163"/>
      <c r="F822" s="163"/>
      <c r="G822" s="163"/>
      <c r="H822" s="400"/>
      <c r="I822" s="163"/>
      <c r="J822" s="164"/>
    </row>
    <row r="823" spans="1:10" ht="14.4" x14ac:dyDescent="0.25">
      <c r="A823" s="413" t="s">
        <v>31</v>
      </c>
      <c r="B823" s="412" t="s">
        <v>971</v>
      </c>
      <c r="C823" s="413" t="s">
        <v>972</v>
      </c>
      <c r="D823" s="411" t="s">
        <v>973</v>
      </c>
      <c r="E823" s="194"/>
      <c r="F823" s="194"/>
      <c r="G823" s="194"/>
      <c r="H823" s="414">
        <f>IFERROR(AVERAGEIF(E823:G823,"&gt;0",E823:G823),0)</f>
        <v>0</v>
      </c>
      <c r="I823" s="194"/>
      <c r="J823" s="501"/>
    </row>
    <row r="824" spans="1:10" ht="14.4" x14ac:dyDescent="0.25">
      <c r="A824" s="413" t="s">
        <v>29</v>
      </c>
      <c r="B824" s="412" t="s">
        <v>1272</v>
      </c>
      <c r="C824" s="413" t="s">
        <v>165</v>
      </c>
      <c r="D824" s="411" t="s">
        <v>61</v>
      </c>
      <c r="E824" s="194"/>
      <c r="F824" s="194"/>
      <c r="G824" s="194"/>
      <c r="H824" s="414">
        <f>IFERROR(AVERAGEIF(E824:G824,"&gt;0",E824:G824),0)</f>
        <v>0</v>
      </c>
      <c r="I824" s="194"/>
      <c r="J824" s="501"/>
    </row>
    <row r="825" spans="1:10" ht="27.6" x14ac:dyDescent="0.25">
      <c r="A825" s="413" t="s">
        <v>27</v>
      </c>
      <c r="B825" s="412" t="s">
        <v>1388</v>
      </c>
      <c r="C825" s="413" t="s">
        <v>165</v>
      </c>
      <c r="D825" s="411" t="s">
        <v>122</v>
      </c>
      <c r="E825" s="194"/>
      <c r="F825" s="194"/>
      <c r="G825" s="194"/>
      <c r="H825" s="414">
        <f>IFERROR(AVERAGEIF(E825:G825,"&gt;0",E825:G825),0)</f>
        <v>0</v>
      </c>
      <c r="I825" s="194"/>
      <c r="J825" s="497"/>
    </row>
    <row r="826" spans="1:10" ht="14.4" x14ac:dyDescent="0.25">
      <c r="A826" s="413" t="s">
        <v>25</v>
      </c>
      <c r="B826" s="412" t="s">
        <v>37</v>
      </c>
      <c r="C826" s="413" t="s">
        <v>165</v>
      </c>
      <c r="D826" s="411" t="s">
        <v>53</v>
      </c>
      <c r="E826" s="482"/>
      <c r="F826" s="482"/>
      <c r="G826" s="482">
        <v>0</v>
      </c>
      <c r="H826" s="414">
        <f>AVERAGEA(E826:G826)</f>
        <v>0</v>
      </c>
      <c r="I826" s="482"/>
      <c r="J826" s="501"/>
    </row>
    <row r="827" spans="1:10" ht="14.4" x14ac:dyDescent="0.25">
      <c r="A827" s="413" t="s">
        <v>23</v>
      </c>
      <c r="B827" s="412" t="s">
        <v>57</v>
      </c>
      <c r="C827" s="413" t="s">
        <v>165</v>
      </c>
      <c r="D827" s="411" t="s">
        <v>53</v>
      </c>
      <c r="E827" s="482"/>
      <c r="F827" s="482"/>
      <c r="G827" s="482">
        <v>0</v>
      </c>
      <c r="H827" s="414">
        <f>AVERAGEA(E827:G827)</f>
        <v>0</v>
      </c>
      <c r="I827" s="482"/>
      <c r="J827" s="501"/>
    </row>
    <row r="828" spans="1:10" ht="14.4" x14ac:dyDescent="0.25">
      <c r="A828" s="413" t="s">
        <v>20</v>
      </c>
      <c r="B828" s="412" t="s">
        <v>1267</v>
      </c>
      <c r="C828" s="413" t="s">
        <v>165</v>
      </c>
      <c r="D828" s="411" t="s">
        <v>53</v>
      </c>
      <c r="E828" s="482"/>
      <c r="F828" s="482"/>
      <c r="G828" s="482">
        <v>0</v>
      </c>
      <c r="H828" s="414">
        <f>AVERAGEA(E828:G828)</f>
        <v>0</v>
      </c>
      <c r="I828" s="482"/>
      <c r="J828" s="501"/>
    </row>
    <row r="829" spans="1:10" ht="14.4" x14ac:dyDescent="0.25">
      <c r="A829" s="413" t="s">
        <v>18</v>
      </c>
      <c r="B829" s="412" t="s">
        <v>56</v>
      </c>
      <c r="C829" s="413" t="s">
        <v>165</v>
      </c>
      <c r="D829" s="411" t="s">
        <v>53</v>
      </c>
      <c r="E829" s="482"/>
      <c r="F829" s="482"/>
      <c r="G829" s="482">
        <v>0</v>
      </c>
      <c r="H829" s="414">
        <f>AVERAGEA(E829:G829)</f>
        <v>0</v>
      </c>
      <c r="I829" s="482"/>
      <c r="J829" s="501"/>
    </row>
    <row r="830" spans="1:10" x14ac:dyDescent="0.25">
      <c r="A830" s="415" t="s">
        <v>34</v>
      </c>
      <c r="B830" s="416" t="s">
        <v>90</v>
      </c>
      <c r="C830" s="415" t="s">
        <v>1987</v>
      </c>
      <c r="D830" s="415" t="s">
        <v>53</v>
      </c>
      <c r="E830" s="415"/>
      <c r="F830" s="415"/>
      <c r="G830" s="415">
        <f>G827+G829+G828</f>
        <v>0</v>
      </c>
      <c r="H830" s="414">
        <f>H827+H829+H828</f>
        <v>0</v>
      </c>
      <c r="I830" s="415">
        <f>I827+I829+I828</f>
        <v>0</v>
      </c>
      <c r="J830" s="484"/>
    </row>
    <row r="831" spans="1:10" ht="27.6" x14ac:dyDescent="0.25">
      <c r="A831" s="415" t="s">
        <v>51</v>
      </c>
      <c r="B831" s="416" t="s">
        <v>50</v>
      </c>
      <c r="C831" s="415" t="s">
        <v>327</v>
      </c>
      <c r="D831" s="415" t="s">
        <v>7</v>
      </c>
      <c r="E831" s="415"/>
      <c r="F831" s="415"/>
      <c r="G831" s="415">
        <f>G824*G827/1000</f>
        <v>0</v>
      </c>
      <c r="H831" s="414">
        <f>H824*H827/1000</f>
        <v>0</v>
      </c>
      <c r="I831" s="415">
        <f>I824*I827/1000</f>
        <v>0</v>
      </c>
      <c r="J831" s="484"/>
    </row>
    <row r="832" spans="1:10" ht="27.6" x14ac:dyDescent="0.25">
      <c r="A832" s="415" t="s">
        <v>49</v>
      </c>
      <c r="B832" s="416" t="s">
        <v>1269</v>
      </c>
      <c r="C832" s="415" t="s">
        <v>1273</v>
      </c>
      <c r="D832" s="415" t="s">
        <v>7</v>
      </c>
      <c r="E832" s="415"/>
      <c r="F832" s="415"/>
      <c r="G832" s="415">
        <f>G824*G828/1000</f>
        <v>0</v>
      </c>
      <c r="H832" s="414">
        <f>H824*H828/1000</f>
        <v>0</v>
      </c>
      <c r="I832" s="415">
        <f>I824*I828/1000</f>
        <v>0</v>
      </c>
      <c r="J832" s="484"/>
    </row>
    <row r="833" spans="1:10" x14ac:dyDescent="0.25">
      <c r="A833" s="415" t="s">
        <v>66</v>
      </c>
      <c r="B833" s="416" t="s">
        <v>17</v>
      </c>
      <c r="C833" s="415" t="s">
        <v>1988</v>
      </c>
      <c r="D833" s="415" t="s">
        <v>7</v>
      </c>
      <c r="E833" s="415"/>
      <c r="F833" s="415"/>
      <c r="G833" s="415">
        <f>G824*G829/1000</f>
        <v>0</v>
      </c>
      <c r="H833" s="414">
        <f>H824*H829/1000</f>
        <v>0</v>
      </c>
      <c r="I833" s="415">
        <f>I824*I829/1000</f>
        <v>0</v>
      </c>
      <c r="J833" s="484"/>
    </row>
    <row r="834" spans="1:10" x14ac:dyDescent="0.25">
      <c r="A834" s="454"/>
      <c r="B834" s="412"/>
      <c r="C834" s="455"/>
      <c r="D834" s="454"/>
      <c r="E834" s="456"/>
      <c r="F834" s="456"/>
      <c r="G834" s="456"/>
      <c r="H834" s="457"/>
      <c r="I834" s="458"/>
      <c r="J834" s="501"/>
    </row>
    <row r="835" spans="1:10" s="410" customFormat="1" ht="41.4" x14ac:dyDescent="0.25">
      <c r="A835" s="160" t="s">
        <v>93</v>
      </c>
      <c r="B835" s="161" t="s">
        <v>95</v>
      </c>
      <c r="C835" s="1072" t="s">
        <v>94</v>
      </c>
      <c r="D835" s="1073"/>
      <c r="E835" s="1073"/>
      <c r="F835" s="1073"/>
      <c r="G835" s="1073"/>
      <c r="H835" s="1074"/>
      <c r="I835" s="161"/>
      <c r="J835" s="494"/>
    </row>
    <row r="836" spans="1:10" ht="14.4" x14ac:dyDescent="0.25">
      <c r="A836" s="413" t="s">
        <v>31</v>
      </c>
      <c r="B836" s="412" t="s">
        <v>971</v>
      </c>
      <c r="C836" s="413" t="s">
        <v>972</v>
      </c>
      <c r="D836" s="413" t="s">
        <v>973</v>
      </c>
      <c r="E836" s="194"/>
      <c r="F836" s="194"/>
      <c r="G836" s="194"/>
      <c r="H836" s="414">
        <f>IFERROR(AVERAGEIF(E836:G836,"&gt;0",E836:G836),0)</f>
        <v>0</v>
      </c>
      <c r="I836" s="194"/>
      <c r="J836" s="493"/>
    </row>
    <row r="837" spans="1:10" ht="14.4" x14ac:dyDescent="0.25">
      <c r="A837" s="413" t="s">
        <v>29</v>
      </c>
      <c r="B837" s="412" t="s">
        <v>91</v>
      </c>
      <c r="C837" s="413"/>
      <c r="D837" s="411" t="s">
        <v>61</v>
      </c>
      <c r="E837" s="194"/>
      <c r="F837" s="194"/>
      <c r="G837" s="194"/>
      <c r="H837" s="414">
        <f>IFERROR(AVERAGEIF(E837:G837,"&gt;0",E837:G837),0)</f>
        <v>0</v>
      </c>
      <c r="I837" s="194"/>
      <c r="J837" s="497"/>
    </row>
    <row r="838" spans="1:10" ht="27.6" x14ac:dyDescent="0.25">
      <c r="A838" s="413" t="s">
        <v>27</v>
      </c>
      <c r="B838" s="412" t="s">
        <v>1388</v>
      </c>
      <c r="C838" s="413" t="s">
        <v>165</v>
      </c>
      <c r="D838" s="411" t="s">
        <v>122</v>
      </c>
      <c r="E838" s="194"/>
      <c r="F838" s="194"/>
      <c r="G838" s="194"/>
      <c r="H838" s="414">
        <f>IFERROR(AVERAGEIF(E838:G838,"&gt;0",E838:G838),0)</f>
        <v>0</v>
      </c>
      <c r="I838" s="194"/>
      <c r="J838" s="497"/>
    </row>
    <row r="839" spans="1:10" ht="14.4" x14ac:dyDescent="0.25">
      <c r="A839" s="413" t="s">
        <v>25</v>
      </c>
      <c r="B839" s="412" t="s">
        <v>37</v>
      </c>
      <c r="C839" s="413" t="s">
        <v>165</v>
      </c>
      <c r="D839" s="411" t="s">
        <v>53</v>
      </c>
      <c r="E839" s="482"/>
      <c r="F839" s="482"/>
      <c r="G839" s="482">
        <v>0</v>
      </c>
      <c r="H839" s="414">
        <f>AVERAGEA(E839:G839)</f>
        <v>0</v>
      </c>
      <c r="I839" s="482"/>
      <c r="J839" s="497"/>
    </row>
    <row r="840" spans="1:10" ht="14.4" x14ac:dyDescent="0.25">
      <c r="A840" s="413" t="s">
        <v>23</v>
      </c>
      <c r="B840" s="412" t="s">
        <v>57</v>
      </c>
      <c r="C840" s="413" t="s">
        <v>165</v>
      </c>
      <c r="D840" s="411" t="s">
        <v>53</v>
      </c>
      <c r="E840" s="482"/>
      <c r="F840" s="482"/>
      <c r="G840" s="482">
        <v>0</v>
      </c>
      <c r="H840" s="414">
        <f>AVERAGEA(E840:G840)</f>
        <v>0</v>
      </c>
      <c r="I840" s="482"/>
      <c r="J840" s="497"/>
    </row>
    <row r="841" spans="1:10" ht="14.4" x14ac:dyDescent="0.25">
      <c r="A841" s="413" t="s">
        <v>20</v>
      </c>
      <c r="B841" s="412" t="s">
        <v>1267</v>
      </c>
      <c r="C841" s="413" t="s">
        <v>165</v>
      </c>
      <c r="D841" s="411" t="s">
        <v>53</v>
      </c>
      <c r="E841" s="482"/>
      <c r="F841" s="482"/>
      <c r="G841" s="482">
        <v>0</v>
      </c>
      <c r="H841" s="414">
        <f>AVERAGEA(E841:G841)</f>
        <v>0</v>
      </c>
      <c r="I841" s="482"/>
      <c r="J841" s="497"/>
    </row>
    <row r="842" spans="1:10" ht="14.4" x14ac:dyDescent="0.25">
      <c r="A842" s="413" t="s">
        <v>18</v>
      </c>
      <c r="B842" s="412" t="s">
        <v>56</v>
      </c>
      <c r="C842" s="413" t="s">
        <v>165</v>
      </c>
      <c r="D842" s="411" t="s">
        <v>53</v>
      </c>
      <c r="E842" s="482"/>
      <c r="F842" s="482"/>
      <c r="G842" s="482">
        <v>0</v>
      </c>
      <c r="H842" s="414">
        <f>AVERAGEA(E842:G842)</f>
        <v>0</v>
      </c>
      <c r="I842" s="482"/>
      <c r="J842" s="497"/>
    </row>
    <row r="843" spans="1:10" x14ac:dyDescent="0.25">
      <c r="A843" s="415" t="s">
        <v>34</v>
      </c>
      <c r="B843" s="416" t="s">
        <v>90</v>
      </c>
      <c r="C843" s="415" t="s">
        <v>1987</v>
      </c>
      <c r="D843" s="415" t="s">
        <v>53</v>
      </c>
      <c r="E843" s="415"/>
      <c r="F843" s="415"/>
      <c r="G843" s="415">
        <f>G840+G842+G841</f>
        <v>0</v>
      </c>
      <c r="H843" s="414">
        <f>H840+H842+H841</f>
        <v>0</v>
      </c>
      <c r="I843" s="415">
        <f>I840+I842+I841</f>
        <v>0</v>
      </c>
      <c r="J843" s="484"/>
    </row>
    <row r="844" spans="1:10" ht="27.6" x14ac:dyDescent="0.25">
      <c r="A844" s="415" t="s">
        <v>51</v>
      </c>
      <c r="B844" s="416" t="s">
        <v>50</v>
      </c>
      <c r="C844" s="415" t="s">
        <v>327</v>
      </c>
      <c r="D844" s="415" t="s">
        <v>7</v>
      </c>
      <c r="E844" s="415"/>
      <c r="F844" s="415"/>
      <c r="G844" s="415">
        <f>G837*G840/1000</f>
        <v>0</v>
      </c>
      <c r="H844" s="414">
        <f>H837*H840/1000</f>
        <v>0</v>
      </c>
      <c r="I844" s="415">
        <f>I837*I840/1000</f>
        <v>0</v>
      </c>
      <c r="J844" s="484"/>
    </row>
    <row r="845" spans="1:10" ht="27.6" x14ac:dyDescent="0.25">
      <c r="A845" s="415" t="s">
        <v>49</v>
      </c>
      <c r="B845" s="416" t="s">
        <v>1269</v>
      </c>
      <c r="C845" s="415" t="s">
        <v>1273</v>
      </c>
      <c r="D845" s="415" t="s">
        <v>7</v>
      </c>
      <c r="E845" s="415"/>
      <c r="F845" s="415"/>
      <c r="G845" s="415">
        <f>G837*G841/1000</f>
        <v>0</v>
      </c>
      <c r="H845" s="414">
        <f>H837*H841/1000</f>
        <v>0</v>
      </c>
      <c r="I845" s="415">
        <f>I837*I841/1000</f>
        <v>0</v>
      </c>
      <c r="J845" s="484"/>
    </row>
    <row r="846" spans="1:10" x14ac:dyDescent="0.25">
      <c r="A846" s="415" t="s">
        <v>66</v>
      </c>
      <c r="B846" s="416" t="s">
        <v>17</v>
      </c>
      <c r="C846" s="415" t="s">
        <v>1988</v>
      </c>
      <c r="D846" s="415" t="s">
        <v>7</v>
      </c>
      <c r="E846" s="415"/>
      <c r="F846" s="415"/>
      <c r="G846" s="415">
        <f>G837*G842/1000</f>
        <v>0</v>
      </c>
      <c r="H846" s="414">
        <f>H837*H842/1000</f>
        <v>0</v>
      </c>
      <c r="I846" s="415">
        <f>I837*I842/1000</f>
        <v>0</v>
      </c>
      <c r="J846" s="484"/>
    </row>
    <row r="847" spans="1:10" x14ac:dyDescent="0.25">
      <c r="A847" s="459"/>
      <c r="B847" s="460"/>
      <c r="C847" s="459"/>
      <c r="D847" s="443"/>
      <c r="E847" s="443"/>
      <c r="F847" s="443"/>
      <c r="G847" s="443"/>
      <c r="H847" s="326"/>
      <c r="I847" s="443"/>
      <c r="J847" s="498"/>
    </row>
    <row r="848" spans="1:10" s="410" customFormat="1" ht="41.4" x14ac:dyDescent="0.25">
      <c r="A848" s="160" t="s">
        <v>89</v>
      </c>
      <c r="B848" s="161" t="s">
        <v>1378</v>
      </c>
      <c r="C848" s="1072"/>
      <c r="D848" s="1073"/>
      <c r="E848" s="1073"/>
      <c r="F848" s="1073"/>
      <c r="G848" s="1073"/>
      <c r="H848" s="1073"/>
      <c r="I848" s="161"/>
      <c r="J848" s="494"/>
    </row>
    <row r="849" spans="1:10" ht="14.4" x14ac:dyDescent="0.25">
      <c r="A849" s="413" t="s">
        <v>31</v>
      </c>
      <c r="B849" s="412" t="s">
        <v>971</v>
      </c>
      <c r="C849" s="413" t="s">
        <v>972</v>
      </c>
      <c r="D849" s="413" t="s">
        <v>973</v>
      </c>
      <c r="E849" s="194"/>
      <c r="F849" s="194"/>
      <c r="G849" s="194"/>
      <c r="H849" s="414">
        <f>IFERROR(AVERAGEIF(E849:G849,"&gt;0",E849:G849),0)</f>
        <v>0</v>
      </c>
      <c r="I849" s="194"/>
      <c r="J849" s="493"/>
    </row>
    <row r="850" spans="1:10" ht="14.4" x14ac:dyDescent="0.25">
      <c r="A850" s="413" t="s">
        <v>29</v>
      </c>
      <c r="B850" s="412" t="s">
        <v>91</v>
      </c>
      <c r="C850" s="413" t="s">
        <v>165</v>
      </c>
      <c r="D850" s="411" t="s">
        <v>61</v>
      </c>
      <c r="E850" s="194"/>
      <c r="F850" s="194"/>
      <c r="G850" s="194"/>
      <c r="H850" s="414">
        <f>IFERROR(AVERAGEIF(E850:G850,"&gt;0",E850:G850),0)</f>
        <v>0</v>
      </c>
      <c r="I850" s="194"/>
      <c r="J850" s="497"/>
    </row>
    <row r="851" spans="1:10" ht="27.6" x14ac:dyDescent="0.25">
      <c r="A851" s="413" t="s">
        <v>27</v>
      </c>
      <c r="B851" s="412" t="s">
        <v>1388</v>
      </c>
      <c r="C851" s="413" t="s">
        <v>165</v>
      </c>
      <c r="D851" s="411" t="s">
        <v>122</v>
      </c>
      <c r="E851" s="194"/>
      <c r="F851" s="194"/>
      <c r="G851" s="194"/>
      <c r="H851" s="414">
        <f>IFERROR(AVERAGEIF(E851:G851,"&gt;0",E851:G851),0)</f>
        <v>0</v>
      </c>
      <c r="I851" s="194"/>
      <c r="J851" s="497"/>
    </row>
    <row r="852" spans="1:10" ht="14.4" x14ac:dyDescent="0.25">
      <c r="A852" s="413" t="s">
        <v>25</v>
      </c>
      <c r="B852" s="412" t="s">
        <v>37</v>
      </c>
      <c r="C852" s="413" t="s">
        <v>165</v>
      </c>
      <c r="D852" s="411" t="s">
        <v>53</v>
      </c>
      <c r="E852" s="482"/>
      <c r="F852" s="482"/>
      <c r="G852" s="482">
        <v>0</v>
      </c>
      <c r="H852" s="414">
        <f>AVERAGEA(E852:G852)</f>
        <v>0</v>
      </c>
      <c r="I852" s="482"/>
      <c r="J852" s="497"/>
    </row>
    <row r="853" spans="1:10" ht="14.4" x14ac:dyDescent="0.25">
      <c r="A853" s="413" t="s">
        <v>23</v>
      </c>
      <c r="B853" s="412" t="s">
        <v>57</v>
      </c>
      <c r="C853" s="413" t="s">
        <v>165</v>
      </c>
      <c r="D853" s="411" t="s">
        <v>53</v>
      </c>
      <c r="E853" s="482"/>
      <c r="F853" s="482"/>
      <c r="G853" s="482">
        <v>0</v>
      </c>
      <c r="H853" s="414">
        <f>AVERAGEA(E853:G853)</f>
        <v>0</v>
      </c>
      <c r="I853" s="482"/>
      <c r="J853" s="497"/>
    </row>
    <row r="854" spans="1:10" ht="14.4" x14ac:dyDescent="0.25">
      <c r="A854" s="413" t="s">
        <v>20</v>
      </c>
      <c r="B854" s="412" t="s">
        <v>1267</v>
      </c>
      <c r="C854" s="413" t="s">
        <v>165</v>
      </c>
      <c r="D854" s="411" t="s">
        <v>53</v>
      </c>
      <c r="E854" s="482"/>
      <c r="F854" s="482"/>
      <c r="G854" s="482">
        <v>0</v>
      </c>
      <c r="H854" s="414">
        <f>AVERAGEA(E854:G854)</f>
        <v>0</v>
      </c>
      <c r="I854" s="482"/>
      <c r="J854" s="497"/>
    </row>
    <row r="855" spans="1:10" ht="14.4" x14ac:dyDescent="0.25">
      <c r="A855" s="413" t="s">
        <v>18</v>
      </c>
      <c r="B855" s="412" t="s">
        <v>24</v>
      </c>
      <c r="C855" s="413" t="s">
        <v>165</v>
      </c>
      <c r="D855" s="411" t="s">
        <v>53</v>
      </c>
      <c r="E855" s="482"/>
      <c r="F855" s="482"/>
      <c r="G855" s="482">
        <v>0</v>
      </c>
      <c r="H855" s="414">
        <f>AVERAGEA(E855:G855)</f>
        <v>0</v>
      </c>
      <c r="I855" s="482"/>
      <c r="J855" s="497"/>
    </row>
    <row r="856" spans="1:10" x14ac:dyDescent="0.25">
      <c r="A856" s="415" t="s">
        <v>34</v>
      </c>
      <c r="B856" s="416" t="s">
        <v>90</v>
      </c>
      <c r="C856" s="415" t="s">
        <v>1987</v>
      </c>
      <c r="D856" s="415" t="s">
        <v>53</v>
      </c>
      <c r="E856" s="461"/>
      <c r="F856" s="461"/>
      <c r="G856" s="461">
        <f>G853+G855+G854</f>
        <v>0</v>
      </c>
      <c r="H856" s="414">
        <f>H853+H855+H854</f>
        <v>0</v>
      </c>
      <c r="I856" s="461">
        <f>I853+I855+I854</f>
        <v>0</v>
      </c>
      <c r="J856" s="484"/>
    </row>
    <row r="857" spans="1:10" ht="27.6" x14ac:dyDescent="0.25">
      <c r="A857" s="415" t="s">
        <v>51</v>
      </c>
      <c r="B857" s="416" t="s">
        <v>50</v>
      </c>
      <c r="C857" s="415" t="s">
        <v>327</v>
      </c>
      <c r="D857" s="415" t="s">
        <v>7</v>
      </c>
      <c r="E857" s="415"/>
      <c r="F857" s="415"/>
      <c r="G857" s="415">
        <f>G850*G853/1000</f>
        <v>0</v>
      </c>
      <c r="H857" s="414">
        <f>H850*H853/1000</f>
        <v>0</v>
      </c>
      <c r="I857" s="415">
        <f>I850*I853/1000</f>
        <v>0</v>
      </c>
      <c r="J857" s="484"/>
    </row>
    <row r="858" spans="1:10" ht="27.6" x14ac:dyDescent="0.25">
      <c r="A858" s="415" t="s">
        <v>49</v>
      </c>
      <c r="B858" s="416" t="s">
        <v>1269</v>
      </c>
      <c r="C858" s="415" t="s">
        <v>1273</v>
      </c>
      <c r="D858" s="415" t="s">
        <v>7</v>
      </c>
      <c r="E858" s="415"/>
      <c r="F858" s="415"/>
      <c r="G858" s="415">
        <f>G850*G854/1000</f>
        <v>0</v>
      </c>
      <c r="H858" s="414">
        <f>H850*H854/1000</f>
        <v>0</v>
      </c>
      <c r="I858" s="415">
        <f>I850*I854/1000</f>
        <v>0</v>
      </c>
      <c r="J858" s="484"/>
    </row>
    <row r="859" spans="1:10" x14ac:dyDescent="0.25">
      <c r="A859" s="415" t="s">
        <v>66</v>
      </c>
      <c r="B859" s="416" t="s">
        <v>17</v>
      </c>
      <c r="C859" s="415" t="s">
        <v>1988</v>
      </c>
      <c r="D859" s="415" t="s">
        <v>7</v>
      </c>
      <c r="E859" s="415"/>
      <c r="F859" s="415"/>
      <c r="G859" s="415">
        <f>G850*G855/1000</f>
        <v>0</v>
      </c>
      <c r="H859" s="414">
        <f>H850*H855/1000</f>
        <v>0</v>
      </c>
      <c r="I859" s="415">
        <f>I850*I855/1000</f>
        <v>0</v>
      </c>
      <c r="J859" s="484"/>
    </row>
    <row r="860" spans="1:10" ht="27.6" x14ac:dyDescent="0.25">
      <c r="A860" s="415" t="s">
        <v>88</v>
      </c>
      <c r="B860" s="416" t="s">
        <v>50</v>
      </c>
      <c r="C860" s="415" t="s">
        <v>1989</v>
      </c>
      <c r="D860" s="415" t="s">
        <v>7</v>
      </c>
      <c r="E860" s="415"/>
      <c r="F860" s="415"/>
      <c r="G860" s="415">
        <f>IF(OR(G687="yes",G695="Yes"), G779+G792+G805+G818+G831+G844+G857,G779+G792+G805+G818+G831)</f>
        <v>0</v>
      </c>
      <c r="H860" s="415">
        <f>IF(OR(H687="yes",H695="Yes"), H779+H792+H805+H818+H831+H844+H857,H779+H792+H805+H818+H831)</f>
        <v>0</v>
      </c>
      <c r="I860" s="415">
        <f>IF(OR(I687="yes",I695="Yes"), I779+I792+I805+I818+I831+I844+I857,I779+I792+I805+I818+I831)</f>
        <v>0</v>
      </c>
      <c r="J860" s="484"/>
    </row>
    <row r="861" spans="1:10" ht="57" x14ac:dyDescent="0.25">
      <c r="A861" s="415" t="s">
        <v>1061</v>
      </c>
      <c r="B861" s="416" t="s">
        <v>1269</v>
      </c>
      <c r="C861" s="776" t="s">
        <v>1990</v>
      </c>
      <c r="D861" s="415" t="s">
        <v>7</v>
      </c>
      <c r="E861" s="462"/>
      <c r="F861" s="415"/>
      <c r="G861" s="415">
        <f>IF(OR(G736,G709="Yes"), G780+G793+G806+G819+G832+G845*(1-G760)+G858*(1-G760),G780+G793+G806+G819+G832)</f>
        <v>0</v>
      </c>
      <c r="H861" s="462">
        <f>IF(OR(H736,H709="Yes"), H780+H793+H806+H819+H832+H845*(1-H760)+H858*(1-H760),H780+H793+H806+H819+H832)</f>
        <v>0</v>
      </c>
      <c r="I861" s="415">
        <f>IF(OR(I736,I709="Yes"), I780+I793+I806+I819+I832+I845*(1-I760)+I858*(1-I760),I780+I793+I806+I819+I832)</f>
        <v>0</v>
      </c>
      <c r="J861" s="484"/>
    </row>
    <row r="862" spans="1:10" ht="27.6" x14ac:dyDescent="0.25">
      <c r="A862" s="415" t="s">
        <v>1275</v>
      </c>
      <c r="B862" s="416" t="s">
        <v>87</v>
      </c>
      <c r="C862" s="415" t="s">
        <v>1991</v>
      </c>
      <c r="D862" s="415" t="s">
        <v>7</v>
      </c>
      <c r="E862" s="415"/>
      <c r="F862" s="415"/>
      <c r="G862" s="415">
        <f>G781+G794+G807+G820+G833</f>
        <v>0</v>
      </c>
      <c r="H862" s="414">
        <f>H781+H794+H807+H820+H833</f>
        <v>0</v>
      </c>
      <c r="I862" s="415">
        <f>I781+I794+I807+I820+I833</f>
        <v>0</v>
      </c>
      <c r="J862" s="484"/>
    </row>
    <row r="863" spans="1:10" x14ac:dyDescent="0.25">
      <c r="A863" s="431"/>
      <c r="B863" s="460"/>
      <c r="C863" s="459"/>
      <c r="D863" s="443"/>
      <c r="E863" s="443"/>
      <c r="F863" s="443"/>
      <c r="G863" s="443"/>
      <c r="H863" s="326"/>
      <c r="I863" s="443"/>
      <c r="J863" s="498"/>
    </row>
    <row r="864" spans="1:10" s="410" customFormat="1" x14ac:dyDescent="0.25">
      <c r="A864" s="160" t="s">
        <v>86</v>
      </c>
      <c r="B864" s="161" t="s">
        <v>85</v>
      </c>
      <c r="C864" s="162"/>
      <c r="D864" s="163"/>
      <c r="E864" s="163"/>
      <c r="F864" s="163"/>
      <c r="G864" s="163"/>
      <c r="H864" s="400"/>
      <c r="I864" s="163"/>
      <c r="J864" s="164"/>
    </row>
    <row r="865" spans="1:10" s="410" customFormat="1" x14ac:dyDescent="0.25">
      <c r="A865" s="160" t="s">
        <v>84</v>
      </c>
      <c r="B865" s="161" t="s">
        <v>83</v>
      </c>
      <c r="C865" s="162"/>
      <c r="D865" s="163"/>
      <c r="E865" s="163"/>
      <c r="F865" s="163"/>
      <c r="G865" s="163"/>
      <c r="H865" s="400"/>
      <c r="I865" s="163"/>
      <c r="J865" s="164"/>
    </row>
    <row r="866" spans="1:10" ht="14.4" x14ac:dyDescent="0.25">
      <c r="A866" s="413" t="s">
        <v>31</v>
      </c>
      <c r="B866" s="412" t="s">
        <v>971</v>
      </c>
      <c r="C866" s="413" t="s">
        <v>972</v>
      </c>
      <c r="D866" s="413" t="s">
        <v>973</v>
      </c>
      <c r="E866" s="990"/>
      <c r="F866" s="990"/>
      <c r="G866" s="990"/>
      <c r="H866" s="414">
        <f>IFERROR(AVERAGEIF(E866:G866,"&gt;0",E866:G866),0)</f>
        <v>0</v>
      </c>
      <c r="I866" s="990"/>
      <c r="J866" s="493"/>
    </row>
    <row r="867" spans="1:10" ht="14.4" x14ac:dyDescent="0.25">
      <c r="A867" s="413" t="s">
        <v>29</v>
      </c>
      <c r="B867" s="412" t="s">
        <v>62</v>
      </c>
      <c r="C867" s="413" t="s">
        <v>165</v>
      </c>
      <c r="D867" s="411" t="s">
        <v>61</v>
      </c>
      <c r="E867" s="990"/>
      <c r="F867" s="990"/>
      <c r="G867" s="990"/>
      <c r="H867" s="414">
        <f>IFERROR(AVERAGEIF(E867:G867,"&gt;0",E867:G867),0)</f>
        <v>0</v>
      </c>
      <c r="I867" s="194"/>
      <c r="J867" s="497"/>
    </row>
    <row r="868" spans="1:10" ht="14.4" x14ac:dyDescent="0.25">
      <c r="A868" s="413" t="s">
        <v>27</v>
      </c>
      <c r="B868" s="412" t="s">
        <v>28</v>
      </c>
      <c r="C868" s="413" t="s">
        <v>165</v>
      </c>
      <c r="D868" s="411" t="s">
        <v>55</v>
      </c>
      <c r="E868" s="991"/>
      <c r="F868" s="991"/>
      <c r="G868" s="991">
        <v>0</v>
      </c>
      <c r="H868" s="414">
        <f>AVERAGEA(E868:G868)</f>
        <v>0</v>
      </c>
      <c r="I868" s="482">
        <v>0</v>
      </c>
      <c r="J868" s="497"/>
    </row>
    <row r="869" spans="1:10" ht="14.4" x14ac:dyDescent="0.25">
      <c r="A869" s="413" t="s">
        <v>25</v>
      </c>
      <c r="B869" s="412" t="s">
        <v>82</v>
      </c>
      <c r="C869" s="413" t="s">
        <v>165</v>
      </c>
      <c r="D869" s="411" t="s">
        <v>59</v>
      </c>
      <c r="E869" s="990"/>
      <c r="F869" s="990"/>
      <c r="G869" s="990"/>
      <c r="H869" s="414">
        <f>IFERROR(AVERAGEIF(E869:G869,"&gt;0",E869:G869),0)</f>
        <v>0</v>
      </c>
      <c r="I869" s="194"/>
      <c r="J869" s="497"/>
    </row>
    <row r="870" spans="1:10" ht="14.4" x14ac:dyDescent="0.25">
      <c r="A870" s="413" t="s">
        <v>23</v>
      </c>
      <c r="B870" s="412" t="s">
        <v>58</v>
      </c>
      <c r="C870" s="413" t="s">
        <v>165</v>
      </c>
      <c r="D870" s="411" t="s">
        <v>55</v>
      </c>
      <c r="E870" s="985"/>
      <c r="F870" s="986"/>
      <c r="G870" s="987">
        <v>0</v>
      </c>
      <c r="H870" s="414">
        <f>AVERAGEA(E870:G870)</f>
        <v>0</v>
      </c>
      <c r="I870" s="482">
        <v>0</v>
      </c>
      <c r="J870" s="497"/>
    </row>
    <row r="871" spans="1:10" ht="14.4" x14ac:dyDescent="0.25">
      <c r="A871" s="413" t="s">
        <v>20</v>
      </c>
      <c r="B871" s="412" t="s">
        <v>57</v>
      </c>
      <c r="C871" s="413" t="s">
        <v>165</v>
      </c>
      <c r="D871" s="411" t="s">
        <v>55</v>
      </c>
      <c r="E871" s="985"/>
      <c r="F871" s="986"/>
      <c r="G871" s="987">
        <v>0</v>
      </c>
      <c r="H871" s="414">
        <f>AVERAGEA(E871:G871)</f>
        <v>0</v>
      </c>
      <c r="I871" s="482">
        <v>0</v>
      </c>
      <c r="J871" s="497"/>
    </row>
    <row r="872" spans="1:10" ht="14.4" x14ac:dyDescent="0.25">
      <c r="A872" s="413" t="s">
        <v>18</v>
      </c>
      <c r="B872" s="412" t="s">
        <v>1267</v>
      </c>
      <c r="C872" s="413" t="s">
        <v>165</v>
      </c>
      <c r="D872" s="411" t="s">
        <v>55</v>
      </c>
      <c r="E872" s="985"/>
      <c r="F872" s="986"/>
      <c r="G872" s="987">
        <v>0</v>
      </c>
      <c r="H872" s="414">
        <f>AVERAGEA(E872:G872)</f>
        <v>0</v>
      </c>
      <c r="I872" s="482">
        <v>0</v>
      </c>
      <c r="J872" s="497"/>
    </row>
    <row r="873" spans="1:10" ht="14.4" x14ac:dyDescent="0.25">
      <c r="A873" s="413" t="s">
        <v>34</v>
      </c>
      <c r="B873" s="412" t="s">
        <v>56</v>
      </c>
      <c r="C873" s="413" t="s">
        <v>165</v>
      </c>
      <c r="D873" s="411" t="s">
        <v>55</v>
      </c>
      <c r="E873" s="991"/>
      <c r="F873" s="991"/>
      <c r="G873" s="991">
        <v>0</v>
      </c>
      <c r="H873" s="414">
        <f>AVERAGEA(E873:G873)</f>
        <v>0</v>
      </c>
      <c r="I873" s="482">
        <v>0</v>
      </c>
      <c r="J873" s="497"/>
    </row>
    <row r="874" spans="1:10" ht="21" customHeight="1" x14ac:dyDescent="0.25">
      <c r="A874" s="415" t="s">
        <v>51</v>
      </c>
      <c r="B874" s="416" t="s">
        <v>81</v>
      </c>
      <c r="C874" s="415" t="s">
        <v>1276</v>
      </c>
      <c r="D874" s="415" t="s">
        <v>53</v>
      </c>
      <c r="E874" s="415"/>
      <c r="F874" s="415"/>
      <c r="G874" s="415">
        <f>(G870+G871+G873+G872)*G869</f>
        <v>0</v>
      </c>
      <c r="H874" s="414">
        <f>(H870+H871+H873+H872)*H869</f>
        <v>0</v>
      </c>
      <c r="I874" s="415">
        <f>(I870+I871+I873+I872)*I869</f>
        <v>0</v>
      </c>
      <c r="J874" s="484"/>
    </row>
    <row r="875" spans="1:10" ht="27.6" x14ac:dyDescent="0.25">
      <c r="A875" s="415" t="s">
        <v>49</v>
      </c>
      <c r="B875" s="416" t="s">
        <v>52</v>
      </c>
      <c r="C875" s="415" t="s">
        <v>1278</v>
      </c>
      <c r="D875" s="415" t="s">
        <v>7</v>
      </c>
      <c r="E875" s="415"/>
      <c r="F875" s="415"/>
      <c r="G875" s="415">
        <f>G870*G869*G867/1000</f>
        <v>0</v>
      </c>
      <c r="H875" s="414">
        <f>H870*H869*H867/1000</f>
        <v>0</v>
      </c>
      <c r="I875" s="415">
        <f>I870*I869*I867/1000</f>
        <v>0</v>
      </c>
      <c r="J875" s="484"/>
    </row>
    <row r="876" spans="1:10" ht="27.6" x14ac:dyDescent="0.25">
      <c r="A876" s="415" t="s">
        <v>66</v>
      </c>
      <c r="B876" s="416" t="s">
        <v>50</v>
      </c>
      <c r="C876" s="415" t="s">
        <v>1277</v>
      </c>
      <c r="D876" s="415" t="s">
        <v>7</v>
      </c>
      <c r="E876" s="415"/>
      <c r="F876" s="415"/>
      <c r="G876" s="415">
        <f>G871*G869*G867/1000</f>
        <v>0</v>
      </c>
      <c r="H876" s="414">
        <f>H871*H869*H867/1000</f>
        <v>0</v>
      </c>
      <c r="I876" s="415">
        <f>I871*I869*I867/1000</f>
        <v>0</v>
      </c>
      <c r="J876" s="484"/>
    </row>
    <row r="877" spans="1:10" ht="27.6" x14ac:dyDescent="0.25">
      <c r="A877" s="415" t="s">
        <v>645</v>
      </c>
      <c r="B877" s="416" t="s">
        <v>1269</v>
      </c>
      <c r="C877" s="415" t="s">
        <v>1279</v>
      </c>
      <c r="D877" s="415" t="s">
        <v>7</v>
      </c>
      <c r="E877" s="415"/>
      <c r="F877" s="415"/>
      <c r="G877" s="415">
        <f>G872*G869*G867/1000</f>
        <v>0</v>
      </c>
      <c r="H877" s="414">
        <f>H872*H869*H867/1000</f>
        <v>0</v>
      </c>
      <c r="I877" s="415">
        <f>I872*I869*I867/1000</f>
        <v>0</v>
      </c>
      <c r="J877" s="484"/>
    </row>
    <row r="878" spans="1:10" x14ac:dyDescent="0.25">
      <c r="A878" s="415" t="s">
        <v>647</v>
      </c>
      <c r="B878" s="416" t="s">
        <v>17</v>
      </c>
      <c r="C878" s="415" t="s">
        <v>1280</v>
      </c>
      <c r="D878" s="415" t="s">
        <v>7</v>
      </c>
      <c r="E878" s="415"/>
      <c r="F878" s="415"/>
      <c r="G878" s="415">
        <f>G867*G869*G873/1000</f>
        <v>0</v>
      </c>
      <c r="H878" s="414">
        <f>H867*H869*H873/1000</f>
        <v>0</v>
      </c>
      <c r="I878" s="415">
        <f>I867*I869*I873/1000</f>
        <v>0</v>
      </c>
      <c r="J878" s="484"/>
    </row>
    <row r="879" spans="1:10" x14ac:dyDescent="0.25">
      <c r="A879" s="411"/>
      <c r="B879" s="412"/>
      <c r="C879" s="413"/>
      <c r="D879" s="411"/>
      <c r="E879" s="411"/>
      <c r="F879" s="411"/>
      <c r="G879" s="411"/>
      <c r="H879" s="427"/>
      <c r="I879" s="413"/>
      <c r="J879" s="497"/>
    </row>
    <row r="880" spans="1:10" s="410" customFormat="1" x14ac:dyDescent="0.25">
      <c r="A880" s="160" t="s">
        <v>80</v>
      </c>
      <c r="B880" s="161" t="s">
        <v>79</v>
      </c>
      <c r="C880" s="162"/>
      <c r="D880" s="163"/>
      <c r="E880" s="163"/>
      <c r="F880" s="163"/>
      <c r="G880" s="163"/>
      <c r="H880" s="400"/>
      <c r="I880" s="163"/>
      <c r="J880" s="164"/>
    </row>
    <row r="881" spans="1:10" ht="14.4" x14ac:dyDescent="0.25">
      <c r="A881" s="413" t="s">
        <v>31</v>
      </c>
      <c r="B881" s="412" t="s">
        <v>971</v>
      </c>
      <c r="C881" s="413" t="s">
        <v>972</v>
      </c>
      <c r="D881" s="413" t="s">
        <v>973</v>
      </c>
      <c r="E881" s="194"/>
      <c r="F881" s="194"/>
      <c r="G881" s="194"/>
      <c r="H881" s="414">
        <f>IFERROR(AVERAGEIF(E881:G881,"&gt;0",E881:G881),0)</f>
        <v>0</v>
      </c>
      <c r="I881" s="194"/>
      <c r="J881" s="493"/>
    </row>
    <row r="882" spans="1:10" ht="14.4" x14ac:dyDescent="0.25">
      <c r="A882" s="413" t="s">
        <v>29</v>
      </c>
      <c r="B882" s="412" t="s">
        <v>62</v>
      </c>
      <c r="C882" s="413" t="s">
        <v>165</v>
      </c>
      <c r="D882" s="411" t="s">
        <v>61</v>
      </c>
      <c r="E882" s="194"/>
      <c r="F882" s="194"/>
      <c r="G882" s="194"/>
      <c r="H882" s="414">
        <f>IFERROR(AVERAGEIF(E882:G882,"&gt;0",E882:G882),0)</f>
        <v>0</v>
      </c>
      <c r="I882" s="194"/>
      <c r="J882" s="497"/>
    </row>
    <row r="883" spans="1:10" ht="14.4" x14ac:dyDescent="0.25">
      <c r="A883" s="413" t="s">
        <v>27</v>
      </c>
      <c r="B883" s="412" t="s">
        <v>37</v>
      </c>
      <c r="C883" s="413" t="s">
        <v>165</v>
      </c>
      <c r="D883" s="411" t="s">
        <v>53</v>
      </c>
      <c r="E883" s="482"/>
      <c r="F883" s="482"/>
      <c r="G883" s="482">
        <v>0</v>
      </c>
      <c r="H883" s="414">
        <f>AVERAGEA(E883:G883)</f>
        <v>0</v>
      </c>
      <c r="I883" s="482"/>
      <c r="J883" s="497"/>
    </row>
    <row r="884" spans="1:10" ht="14.4" x14ac:dyDescent="0.25">
      <c r="A884" s="413" t="s">
        <v>25</v>
      </c>
      <c r="B884" s="412" t="s">
        <v>58</v>
      </c>
      <c r="C884" s="413" t="s">
        <v>165</v>
      </c>
      <c r="D884" s="411" t="s">
        <v>53</v>
      </c>
      <c r="E884" s="482"/>
      <c r="F884" s="482"/>
      <c r="G884" s="482">
        <v>0</v>
      </c>
      <c r="H884" s="414">
        <f>AVERAGEA(E884:G884)</f>
        <v>0</v>
      </c>
      <c r="I884" s="482"/>
      <c r="J884" s="497"/>
    </row>
    <row r="885" spans="1:10" ht="14.4" x14ac:dyDescent="0.25">
      <c r="A885" s="413" t="s">
        <v>23</v>
      </c>
      <c r="B885" s="412" t="s">
        <v>57</v>
      </c>
      <c r="C885" s="413" t="s">
        <v>165</v>
      </c>
      <c r="D885" s="411" t="s">
        <v>53</v>
      </c>
      <c r="E885" s="482"/>
      <c r="F885" s="482"/>
      <c r="G885" s="482">
        <v>0</v>
      </c>
      <c r="H885" s="414">
        <f>AVERAGEA(E885:G885)</f>
        <v>0</v>
      </c>
      <c r="I885" s="482"/>
      <c r="J885" s="497"/>
    </row>
    <row r="886" spans="1:10" ht="14.4" x14ac:dyDescent="0.25">
      <c r="A886" s="413" t="s">
        <v>20</v>
      </c>
      <c r="B886" s="412" t="s">
        <v>1267</v>
      </c>
      <c r="C886" s="413" t="s">
        <v>165</v>
      </c>
      <c r="D886" s="411" t="s">
        <v>53</v>
      </c>
      <c r="E886" s="482"/>
      <c r="F886" s="482"/>
      <c r="G886" s="482">
        <v>0</v>
      </c>
      <c r="H886" s="414">
        <f>AVERAGEA(E886:G886)</f>
        <v>0</v>
      </c>
      <c r="I886" s="482"/>
      <c r="J886" s="497"/>
    </row>
    <row r="887" spans="1:10" ht="14.4" x14ac:dyDescent="0.25">
      <c r="A887" s="413" t="s">
        <v>18</v>
      </c>
      <c r="B887" s="412" t="s">
        <v>24</v>
      </c>
      <c r="C887" s="413" t="s">
        <v>165</v>
      </c>
      <c r="D887" s="411" t="s">
        <v>53</v>
      </c>
      <c r="E887" s="482"/>
      <c r="F887" s="482"/>
      <c r="G887" s="482">
        <v>0</v>
      </c>
      <c r="H887" s="414">
        <f>AVERAGEA(E887:G887)</f>
        <v>0</v>
      </c>
      <c r="I887" s="482"/>
      <c r="J887" s="497"/>
    </row>
    <row r="888" spans="1:10" x14ac:dyDescent="0.25">
      <c r="A888" s="415" t="s">
        <v>34</v>
      </c>
      <c r="B888" s="416" t="s">
        <v>78</v>
      </c>
      <c r="C888" s="415" t="s">
        <v>1281</v>
      </c>
      <c r="D888" s="415" t="s">
        <v>53</v>
      </c>
      <c r="E888" s="415"/>
      <c r="F888" s="415"/>
      <c r="G888" s="415">
        <f>G884+G885+G887+G886</f>
        <v>0</v>
      </c>
      <c r="H888" s="414">
        <f>H884+H885+H887+H886</f>
        <v>0</v>
      </c>
      <c r="I888" s="415">
        <f>I884+I885+I887+I886</f>
        <v>0</v>
      </c>
      <c r="J888" s="484"/>
    </row>
    <row r="889" spans="1:10" ht="27.6" x14ac:dyDescent="0.25">
      <c r="A889" s="415" t="s">
        <v>51</v>
      </c>
      <c r="B889" s="416" t="s">
        <v>52</v>
      </c>
      <c r="C889" s="415" t="s">
        <v>1284</v>
      </c>
      <c r="D889" s="415" t="s">
        <v>7</v>
      </c>
      <c r="E889" s="415"/>
      <c r="F889" s="415"/>
      <c r="G889" s="415">
        <f>(G884)*G882/1000</f>
        <v>0</v>
      </c>
      <c r="H889" s="414">
        <f>(H884)*H882/1000</f>
        <v>0</v>
      </c>
      <c r="I889" s="415">
        <f>(I884)*I882/1000</f>
        <v>0</v>
      </c>
      <c r="J889" s="484"/>
    </row>
    <row r="890" spans="1:10" ht="27.6" x14ac:dyDescent="0.25">
      <c r="A890" s="415" t="s">
        <v>49</v>
      </c>
      <c r="B890" s="416" t="s">
        <v>50</v>
      </c>
      <c r="C890" s="415" t="s">
        <v>1283</v>
      </c>
      <c r="D890" s="415" t="s">
        <v>7</v>
      </c>
      <c r="E890" s="415"/>
      <c r="F890" s="415"/>
      <c r="G890" s="415">
        <f>G885*G882/1000</f>
        <v>0</v>
      </c>
      <c r="H890" s="414">
        <f>H885*H882/1000</f>
        <v>0</v>
      </c>
      <c r="I890" s="415">
        <f>I885*I882/1000</f>
        <v>0</v>
      </c>
      <c r="J890" s="484"/>
    </row>
    <row r="891" spans="1:10" ht="27.6" x14ac:dyDescent="0.25">
      <c r="A891" s="415" t="s">
        <v>66</v>
      </c>
      <c r="B891" s="416" t="s">
        <v>1269</v>
      </c>
      <c r="C891" s="415" t="s">
        <v>1282</v>
      </c>
      <c r="D891" s="415" t="s">
        <v>7</v>
      </c>
      <c r="E891" s="415"/>
      <c r="F891" s="415"/>
      <c r="G891" s="415">
        <f>G886*G882/1000</f>
        <v>0</v>
      </c>
      <c r="H891" s="414">
        <f>H886*H882/1000</f>
        <v>0</v>
      </c>
      <c r="I891" s="415">
        <f>I886*I882/1000</f>
        <v>0</v>
      </c>
      <c r="J891" s="484"/>
    </row>
    <row r="892" spans="1:10" x14ac:dyDescent="0.25">
      <c r="A892" s="415" t="s">
        <v>645</v>
      </c>
      <c r="B892" s="416" t="s">
        <v>17</v>
      </c>
      <c r="C892" s="415" t="s">
        <v>1285</v>
      </c>
      <c r="D892" s="415" t="s">
        <v>7</v>
      </c>
      <c r="E892" s="415"/>
      <c r="F892" s="415"/>
      <c r="G892" s="415">
        <f>G887*G882/1000</f>
        <v>0</v>
      </c>
      <c r="H892" s="414">
        <f>H887*H882/1000</f>
        <v>0</v>
      </c>
      <c r="I892" s="415">
        <f>I887*I882/1000</f>
        <v>0</v>
      </c>
      <c r="J892" s="484"/>
    </row>
    <row r="893" spans="1:10" x14ac:dyDescent="0.25">
      <c r="A893" s="413"/>
      <c r="B893" s="412"/>
      <c r="C893" s="413"/>
      <c r="D893" s="411"/>
      <c r="E893" s="411"/>
      <c r="F893" s="411"/>
      <c r="G893" s="411"/>
      <c r="H893" s="427"/>
      <c r="I893" s="413"/>
      <c r="J893" s="497"/>
    </row>
    <row r="894" spans="1:10" s="410" customFormat="1" x14ac:dyDescent="0.25">
      <c r="A894" s="160" t="s">
        <v>77</v>
      </c>
      <c r="B894" s="161" t="s">
        <v>76</v>
      </c>
      <c r="C894" s="162"/>
      <c r="D894" s="163"/>
      <c r="E894" s="163"/>
      <c r="F894" s="163"/>
      <c r="G894" s="163"/>
      <c r="H894" s="400"/>
      <c r="I894" s="163"/>
      <c r="J894" s="164"/>
    </row>
    <row r="895" spans="1:10" ht="14.4" x14ac:dyDescent="0.25">
      <c r="A895" s="413" t="s">
        <v>31</v>
      </c>
      <c r="B895" s="412" t="s">
        <v>971</v>
      </c>
      <c r="C895" s="413" t="s">
        <v>972</v>
      </c>
      <c r="D895" s="413" t="s">
        <v>973</v>
      </c>
      <c r="E895" s="194"/>
      <c r="F895" s="194"/>
      <c r="G895" s="194"/>
      <c r="H895" s="414">
        <f>IFERROR(AVERAGEIF(E895:G895,"&gt;0",E895:G895),0)</f>
        <v>0</v>
      </c>
      <c r="I895" s="194"/>
      <c r="J895" s="493"/>
    </row>
    <row r="896" spans="1:10" ht="14.4" x14ac:dyDescent="0.25">
      <c r="A896" s="413" t="s">
        <v>29</v>
      </c>
      <c r="B896" s="412" t="s">
        <v>62</v>
      </c>
      <c r="C896" s="413" t="s">
        <v>165</v>
      </c>
      <c r="D896" s="411" t="s">
        <v>61</v>
      </c>
      <c r="E896" s="194"/>
      <c r="F896" s="194"/>
      <c r="G896" s="194"/>
      <c r="H896" s="414">
        <f>IFERROR(AVERAGEIF(E896:G896,"&gt;0",E896:G896),0)</f>
        <v>0</v>
      </c>
      <c r="I896" s="194"/>
      <c r="J896" s="497"/>
    </row>
    <row r="897" spans="1:10" ht="14.4" x14ac:dyDescent="0.25">
      <c r="A897" s="413" t="s">
        <v>27</v>
      </c>
      <c r="B897" s="412" t="s">
        <v>28</v>
      </c>
      <c r="C897" s="413" t="s">
        <v>165</v>
      </c>
      <c r="D897" s="411" t="s">
        <v>53</v>
      </c>
      <c r="E897" s="482"/>
      <c r="F897" s="482"/>
      <c r="G897" s="482">
        <v>0</v>
      </c>
      <c r="H897" s="414">
        <f>AVERAGEA(E897:G897)</f>
        <v>0</v>
      </c>
      <c r="I897" s="482"/>
      <c r="J897" s="497"/>
    </row>
    <row r="898" spans="1:10" ht="14.4" x14ac:dyDescent="0.25">
      <c r="A898" s="413" t="s">
        <v>25</v>
      </c>
      <c r="B898" s="412" t="s">
        <v>58</v>
      </c>
      <c r="C898" s="413" t="s">
        <v>165</v>
      </c>
      <c r="D898" s="411" t="s">
        <v>53</v>
      </c>
      <c r="E898" s="482"/>
      <c r="F898" s="482"/>
      <c r="G898" s="482">
        <v>0</v>
      </c>
      <c r="H898" s="414">
        <f>AVERAGEA(E898:G898)</f>
        <v>0</v>
      </c>
      <c r="I898" s="482"/>
      <c r="J898" s="497"/>
    </row>
    <row r="899" spans="1:10" ht="14.4" x14ac:dyDescent="0.25">
      <c r="A899" s="413" t="s">
        <v>23</v>
      </c>
      <c r="B899" s="412" t="s">
        <v>57</v>
      </c>
      <c r="C899" s="413" t="s">
        <v>165</v>
      </c>
      <c r="D899" s="411" t="s">
        <v>53</v>
      </c>
      <c r="E899" s="482"/>
      <c r="F899" s="482"/>
      <c r="G899" s="482">
        <v>0</v>
      </c>
      <c r="H899" s="414">
        <f>AVERAGEA(E899:G899)</f>
        <v>0</v>
      </c>
      <c r="I899" s="482"/>
      <c r="J899" s="497"/>
    </row>
    <row r="900" spans="1:10" ht="14.4" x14ac:dyDescent="0.25">
      <c r="A900" s="413" t="s">
        <v>20</v>
      </c>
      <c r="B900" s="412" t="s">
        <v>1267</v>
      </c>
      <c r="C900" s="413" t="s">
        <v>165</v>
      </c>
      <c r="D900" s="411" t="s">
        <v>53</v>
      </c>
      <c r="E900" s="482"/>
      <c r="F900" s="482"/>
      <c r="G900" s="482">
        <v>0</v>
      </c>
      <c r="H900" s="414">
        <f>AVERAGEA(E900:G900)</f>
        <v>0</v>
      </c>
      <c r="I900" s="482"/>
      <c r="J900" s="497"/>
    </row>
    <row r="901" spans="1:10" ht="14.4" x14ac:dyDescent="0.25">
      <c r="A901" s="413" t="s">
        <v>18</v>
      </c>
      <c r="B901" s="412" t="s">
        <v>24</v>
      </c>
      <c r="C901" s="413" t="s">
        <v>165</v>
      </c>
      <c r="D901" s="411" t="s">
        <v>53</v>
      </c>
      <c r="E901" s="482"/>
      <c r="F901" s="482"/>
      <c r="G901" s="482">
        <v>0</v>
      </c>
      <c r="H901" s="414">
        <f>AVERAGEA(E901:G901)</f>
        <v>0</v>
      </c>
      <c r="I901" s="482"/>
      <c r="J901" s="497"/>
    </row>
    <row r="902" spans="1:10" x14ac:dyDescent="0.25">
      <c r="A902" s="415" t="s">
        <v>34</v>
      </c>
      <c r="B902" s="416" t="s">
        <v>75</v>
      </c>
      <c r="C902" s="415" t="s">
        <v>1281</v>
      </c>
      <c r="D902" s="415" t="s">
        <v>53</v>
      </c>
      <c r="E902" s="415"/>
      <c r="F902" s="415"/>
      <c r="G902" s="415">
        <f>G898+G899+G901+G900</f>
        <v>0</v>
      </c>
      <c r="H902" s="414">
        <f>H898+H899+H901+H900</f>
        <v>0</v>
      </c>
      <c r="I902" s="415">
        <f>I898+I899+I901+I900</f>
        <v>0</v>
      </c>
      <c r="J902" s="484"/>
    </row>
    <row r="903" spans="1:10" ht="27.6" x14ac:dyDescent="0.25">
      <c r="A903" s="415" t="s">
        <v>51</v>
      </c>
      <c r="B903" s="416" t="s">
        <v>52</v>
      </c>
      <c r="C903" s="415" t="s">
        <v>1284</v>
      </c>
      <c r="D903" s="415" t="s">
        <v>7</v>
      </c>
      <c r="E903" s="415"/>
      <c r="F903" s="415"/>
      <c r="G903" s="415">
        <f>(G898)*G896/1000</f>
        <v>0</v>
      </c>
      <c r="H903" s="414">
        <f>(H898)*H896/1000</f>
        <v>0</v>
      </c>
      <c r="I903" s="415">
        <f>(I898)*I896/1000</f>
        <v>0</v>
      </c>
      <c r="J903" s="484"/>
    </row>
    <row r="904" spans="1:10" ht="27.6" x14ac:dyDescent="0.25">
      <c r="A904" s="415" t="s">
        <v>49</v>
      </c>
      <c r="B904" s="416" t="s">
        <v>50</v>
      </c>
      <c r="C904" s="415" t="s">
        <v>1283</v>
      </c>
      <c r="D904" s="415" t="s">
        <v>7</v>
      </c>
      <c r="E904" s="415"/>
      <c r="F904" s="415"/>
      <c r="G904" s="415">
        <f>G899*G896/1000</f>
        <v>0</v>
      </c>
      <c r="H904" s="414">
        <f>H899*H896/1000</f>
        <v>0</v>
      </c>
      <c r="I904" s="415">
        <f>I899*I896/1000</f>
        <v>0</v>
      </c>
      <c r="J904" s="484"/>
    </row>
    <row r="905" spans="1:10" ht="27.6" x14ac:dyDescent="0.25">
      <c r="A905" s="415" t="s">
        <v>66</v>
      </c>
      <c r="B905" s="416" t="s">
        <v>1269</v>
      </c>
      <c r="C905" s="415" t="s">
        <v>1282</v>
      </c>
      <c r="D905" s="415" t="s">
        <v>7</v>
      </c>
      <c r="E905" s="415"/>
      <c r="F905" s="415"/>
      <c r="G905" s="415">
        <f>G900*G896/1000</f>
        <v>0</v>
      </c>
      <c r="H905" s="414">
        <f>H900*H896/1000</f>
        <v>0</v>
      </c>
      <c r="I905" s="415">
        <f>I900*I896/1000</f>
        <v>0</v>
      </c>
      <c r="J905" s="484"/>
    </row>
    <row r="906" spans="1:10" x14ac:dyDescent="0.25">
      <c r="A906" s="415" t="s">
        <v>645</v>
      </c>
      <c r="B906" s="416" t="s">
        <v>17</v>
      </c>
      <c r="C906" s="415" t="s">
        <v>1285</v>
      </c>
      <c r="D906" s="415" t="s">
        <v>7</v>
      </c>
      <c r="E906" s="415"/>
      <c r="F906" s="415"/>
      <c r="G906" s="415">
        <f>G901*G896/1000</f>
        <v>0</v>
      </c>
      <c r="H906" s="414">
        <f>H901*H896/1000</f>
        <v>0</v>
      </c>
      <c r="I906" s="415">
        <f>I901*I896/1000</f>
        <v>0</v>
      </c>
      <c r="J906" s="484"/>
    </row>
    <row r="907" spans="1:10" x14ac:dyDescent="0.25">
      <c r="A907" s="411"/>
      <c r="B907" s="407"/>
      <c r="C907" s="408"/>
      <c r="D907" s="411"/>
      <c r="E907" s="411"/>
      <c r="F907" s="411"/>
      <c r="G907" s="411"/>
      <c r="H907" s="427"/>
      <c r="I907" s="413"/>
      <c r="J907" s="497"/>
    </row>
    <row r="908" spans="1:10" s="410" customFormat="1" x14ac:dyDescent="0.25">
      <c r="A908" s="160" t="s">
        <v>74</v>
      </c>
      <c r="B908" s="161" t="s">
        <v>73</v>
      </c>
      <c r="C908" s="162"/>
      <c r="D908" s="163"/>
      <c r="E908" s="163"/>
      <c r="F908" s="163"/>
      <c r="G908" s="163"/>
      <c r="H908" s="400"/>
      <c r="I908" s="163"/>
      <c r="J908" s="164"/>
    </row>
    <row r="909" spans="1:10" ht="14.4" x14ac:dyDescent="0.25">
      <c r="A909" s="413" t="s">
        <v>31</v>
      </c>
      <c r="B909" s="412" t="s">
        <v>971</v>
      </c>
      <c r="C909" s="413" t="s">
        <v>972</v>
      </c>
      <c r="D909" s="413" t="s">
        <v>973</v>
      </c>
      <c r="E909" s="194"/>
      <c r="F909" s="194"/>
      <c r="G909" s="194"/>
      <c r="H909" s="414">
        <f>IFERROR(AVERAGEIF(E909:G909,"&gt;0",E909:G909),0)</f>
        <v>0</v>
      </c>
      <c r="I909" s="194"/>
      <c r="J909" s="493"/>
    </row>
    <row r="910" spans="1:10" ht="14.4" x14ac:dyDescent="0.25">
      <c r="A910" s="413" t="s">
        <v>29</v>
      </c>
      <c r="B910" s="412" t="s">
        <v>62</v>
      </c>
      <c r="C910" s="413"/>
      <c r="D910" s="411" t="s">
        <v>61</v>
      </c>
      <c r="E910" s="990"/>
      <c r="F910" s="990"/>
      <c r="G910" s="990"/>
      <c r="H910" s="414">
        <f>IFERROR(AVERAGEIF(E910:G910,"&gt;0",E910:G910),0)</f>
        <v>0</v>
      </c>
      <c r="I910" s="194"/>
      <c r="J910" s="497"/>
    </row>
    <row r="911" spans="1:10" ht="14.4" x14ac:dyDescent="0.25">
      <c r="A911" s="413" t="s">
        <v>27</v>
      </c>
      <c r="B911" s="412" t="s">
        <v>28</v>
      </c>
      <c r="C911" s="413" t="s">
        <v>165</v>
      </c>
      <c r="D911" s="411" t="s">
        <v>55</v>
      </c>
      <c r="E911" s="991"/>
      <c r="F911" s="991"/>
      <c r="G911" s="991">
        <v>0</v>
      </c>
      <c r="H911" s="414">
        <f>AVERAGEA(E911:G911)</f>
        <v>0</v>
      </c>
      <c r="I911" s="482">
        <v>0</v>
      </c>
      <c r="J911" s="497"/>
    </row>
    <row r="912" spans="1:10" ht="14.4" x14ac:dyDescent="0.25">
      <c r="A912" s="413" t="s">
        <v>25</v>
      </c>
      <c r="B912" s="412" t="s">
        <v>60</v>
      </c>
      <c r="C912" s="413" t="s">
        <v>165</v>
      </c>
      <c r="D912" s="411" t="s">
        <v>72</v>
      </c>
      <c r="E912" s="990"/>
      <c r="F912" s="990"/>
      <c r="G912" s="990"/>
      <c r="H912" s="414">
        <f>IFERROR(AVERAGEIF(E912:G912,"&gt;0",E912:G912),0)</f>
        <v>0</v>
      </c>
      <c r="I912" s="194"/>
      <c r="J912" s="497"/>
    </row>
    <row r="913" spans="1:10" ht="14.4" x14ac:dyDescent="0.25">
      <c r="A913" s="413" t="s">
        <v>23</v>
      </c>
      <c r="B913" s="412" t="s">
        <v>58</v>
      </c>
      <c r="C913" s="413" t="s">
        <v>165</v>
      </c>
      <c r="D913" s="411" t="s">
        <v>55</v>
      </c>
      <c r="E913" s="991"/>
      <c r="F913" s="991"/>
      <c r="G913" s="991">
        <v>0</v>
      </c>
      <c r="H913" s="414">
        <f>AVERAGEA(E913:G913)</f>
        <v>0</v>
      </c>
      <c r="I913" s="482">
        <v>0</v>
      </c>
      <c r="J913" s="497"/>
    </row>
    <row r="914" spans="1:10" ht="14.4" x14ac:dyDescent="0.25">
      <c r="A914" s="413" t="s">
        <v>20</v>
      </c>
      <c r="B914" s="412" t="s">
        <v>57</v>
      </c>
      <c r="C914" s="413" t="s">
        <v>165</v>
      </c>
      <c r="D914" s="411" t="s">
        <v>55</v>
      </c>
      <c r="E914" s="991"/>
      <c r="F914" s="991"/>
      <c r="G914" s="991">
        <v>0</v>
      </c>
      <c r="H914" s="414">
        <f>AVERAGEA(E914:G914)</f>
        <v>0</v>
      </c>
      <c r="I914" s="482">
        <v>0</v>
      </c>
      <c r="J914" s="497"/>
    </row>
    <row r="915" spans="1:10" ht="14.4" x14ac:dyDescent="0.25">
      <c r="A915" s="413" t="s">
        <v>18</v>
      </c>
      <c r="B915" s="412" t="s">
        <v>1267</v>
      </c>
      <c r="C915" s="413" t="s">
        <v>165</v>
      </c>
      <c r="D915" s="411" t="s">
        <v>55</v>
      </c>
      <c r="E915" s="482"/>
      <c r="F915" s="482"/>
      <c r="G915" s="482">
        <v>0</v>
      </c>
      <c r="H915" s="414">
        <f>AVERAGEA(E915:G915)</f>
        <v>0</v>
      </c>
      <c r="I915" s="482">
        <v>0</v>
      </c>
      <c r="J915" s="497"/>
    </row>
    <row r="916" spans="1:10" ht="41.4" x14ac:dyDescent="0.25">
      <c r="A916" s="413" t="s">
        <v>34</v>
      </c>
      <c r="B916" s="412" t="s">
        <v>71</v>
      </c>
      <c r="C916" s="413" t="s">
        <v>165</v>
      </c>
      <c r="D916" s="411" t="s">
        <v>55</v>
      </c>
      <c r="E916" s="482"/>
      <c r="F916" s="482"/>
      <c r="G916" s="482">
        <v>0</v>
      </c>
      <c r="H916" s="414">
        <f>AVERAGEA(E916:G916)</f>
        <v>0</v>
      </c>
      <c r="I916" s="482">
        <v>0</v>
      </c>
      <c r="J916" s="497"/>
    </row>
    <row r="917" spans="1:10" ht="14.4" x14ac:dyDescent="0.25">
      <c r="A917" s="413" t="s">
        <v>51</v>
      </c>
      <c r="B917" s="412" t="s">
        <v>24</v>
      </c>
      <c r="C917" s="413" t="s">
        <v>165</v>
      </c>
      <c r="D917" s="411" t="s">
        <v>55</v>
      </c>
      <c r="E917" s="482"/>
      <c r="F917" s="482"/>
      <c r="G917" s="482">
        <v>0</v>
      </c>
      <c r="H917" s="414">
        <f>AVERAGEA(E917:G917)</f>
        <v>0</v>
      </c>
      <c r="I917" s="482">
        <v>0</v>
      </c>
      <c r="J917" s="497"/>
    </row>
    <row r="918" spans="1:10" x14ac:dyDescent="0.25">
      <c r="A918" s="415" t="s">
        <v>49</v>
      </c>
      <c r="B918" s="416" t="s">
        <v>70</v>
      </c>
      <c r="C918" s="415" t="s">
        <v>1992</v>
      </c>
      <c r="D918" s="415" t="s">
        <v>53</v>
      </c>
      <c r="E918" s="415"/>
      <c r="F918" s="415"/>
      <c r="G918" s="415">
        <f>(G913+G914+G916+G917+G915)*G912</f>
        <v>0</v>
      </c>
      <c r="H918" s="415">
        <f>(H913+H914+H916+H917+H915)*H912</f>
        <v>0</v>
      </c>
      <c r="I918" s="415">
        <f>(I913+I914+I916+I917+I915)*I912</f>
        <v>0</v>
      </c>
      <c r="J918" s="484"/>
    </row>
    <row r="919" spans="1:10" ht="27.6" x14ac:dyDescent="0.25">
      <c r="A919" s="415" t="s">
        <v>66</v>
      </c>
      <c r="B919" s="416" t="s">
        <v>52</v>
      </c>
      <c r="C919" s="415" t="s">
        <v>1287</v>
      </c>
      <c r="D919" s="415" t="s">
        <v>7</v>
      </c>
      <c r="E919" s="415"/>
      <c r="F919" s="415"/>
      <c r="G919" s="415">
        <f>G913*G912*G910/1000</f>
        <v>0</v>
      </c>
      <c r="H919" s="415">
        <f>H913*H912*H910/1000</f>
        <v>0</v>
      </c>
      <c r="I919" s="415">
        <f>I913*I912*I910/1000</f>
        <v>0</v>
      </c>
      <c r="J919" s="484"/>
    </row>
    <row r="920" spans="1:10" ht="27.6" x14ac:dyDescent="0.25">
      <c r="A920" s="415" t="s">
        <v>645</v>
      </c>
      <c r="B920" s="416" t="s">
        <v>50</v>
      </c>
      <c r="C920" s="415" t="s">
        <v>1288</v>
      </c>
      <c r="D920" s="415" t="s">
        <v>7</v>
      </c>
      <c r="E920" s="415"/>
      <c r="F920" s="415"/>
      <c r="G920" s="415">
        <f>G914*G912*G910/1000</f>
        <v>0</v>
      </c>
      <c r="H920" s="414">
        <f>H914*H912*H910/1000</f>
        <v>0</v>
      </c>
      <c r="I920" s="415">
        <f>I914*I912*I910/1000</f>
        <v>0</v>
      </c>
      <c r="J920" s="484"/>
    </row>
    <row r="921" spans="1:10" ht="27.6" x14ac:dyDescent="0.25">
      <c r="A921" s="415" t="s">
        <v>647</v>
      </c>
      <c r="B921" s="416" t="s">
        <v>1286</v>
      </c>
      <c r="C921" s="415" t="s">
        <v>1289</v>
      </c>
      <c r="D921" s="415" t="s">
        <v>7</v>
      </c>
      <c r="E921" s="415"/>
      <c r="F921" s="415"/>
      <c r="G921" s="415">
        <f>G915*G912*G910/1000</f>
        <v>0</v>
      </c>
      <c r="H921" s="414">
        <f>H915*H912*H910/1000</f>
        <v>0</v>
      </c>
      <c r="I921" s="415">
        <f>I915*I912*I910/1000</f>
        <v>0</v>
      </c>
      <c r="J921" s="484"/>
    </row>
    <row r="922" spans="1:10" x14ac:dyDescent="0.25">
      <c r="A922" s="415" t="s">
        <v>648</v>
      </c>
      <c r="B922" s="416" t="s">
        <v>17</v>
      </c>
      <c r="C922" s="415" t="s">
        <v>1993</v>
      </c>
      <c r="D922" s="415" t="s">
        <v>7</v>
      </c>
      <c r="E922" s="415"/>
      <c r="F922" s="415"/>
      <c r="G922" s="415">
        <f>(G917+G916)*G912*G910/1000</f>
        <v>0</v>
      </c>
      <c r="H922" s="415">
        <f>(H917+H916)*H912*H910/1000</f>
        <v>0</v>
      </c>
      <c r="I922" s="415">
        <f>(I917+I916)*I912*I910/1000</f>
        <v>0</v>
      </c>
      <c r="J922" s="484"/>
    </row>
    <row r="923" spans="1:10" x14ac:dyDescent="0.25">
      <c r="A923" s="411"/>
      <c r="B923" s="412"/>
      <c r="C923" s="413"/>
      <c r="D923" s="411"/>
      <c r="E923" s="440"/>
      <c r="F923" s="440"/>
      <c r="G923" s="440"/>
      <c r="H923" s="129"/>
      <c r="I923" s="433"/>
      <c r="J923" s="497"/>
    </row>
    <row r="924" spans="1:10" s="410" customFormat="1" x14ac:dyDescent="0.25">
      <c r="A924" s="160" t="s">
        <v>69</v>
      </c>
      <c r="B924" s="161" t="s">
        <v>68</v>
      </c>
      <c r="C924" s="162"/>
      <c r="D924" s="163"/>
      <c r="E924" s="163"/>
      <c r="F924" s="163"/>
      <c r="G924" s="163"/>
      <c r="H924" s="400"/>
      <c r="I924" s="163"/>
      <c r="J924" s="164"/>
    </row>
    <row r="925" spans="1:10" ht="14.4" x14ac:dyDescent="0.25">
      <c r="A925" s="413" t="s">
        <v>31</v>
      </c>
      <c r="B925" s="412" t="s">
        <v>971</v>
      </c>
      <c r="C925" s="413" t="s">
        <v>972</v>
      </c>
      <c r="D925" s="413" t="s">
        <v>973</v>
      </c>
      <c r="E925" s="990"/>
      <c r="F925" s="990"/>
      <c r="G925" s="990"/>
      <c r="H925" s="414">
        <f>IFERROR(AVERAGEIF(E925:G925,"&gt;0",E925:G925),0)</f>
        <v>0</v>
      </c>
      <c r="I925" s="990"/>
      <c r="J925" s="493"/>
    </row>
    <row r="926" spans="1:10" ht="14.4" x14ac:dyDescent="0.25">
      <c r="A926" s="413" t="s">
        <v>29</v>
      </c>
      <c r="B926" s="412" t="s">
        <v>62</v>
      </c>
      <c r="C926" s="413"/>
      <c r="D926" s="411" t="s">
        <v>61</v>
      </c>
      <c r="E926" s="990"/>
      <c r="F926" s="990"/>
      <c r="G926" s="990"/>
      <c r="H926" s="414">
        <f>IFERROR(AVERAGEIF(E926:G926,"&gt;0",E926:G926),0)</f>
        <v>0</v>
      </c>
      <c r="I926" s="990"/>
      <c r="J926" s="497"/>
    </row>
    <row r="927" spans="1:10" ht="14.4" x14ac:dyDescent="0.25">
      <c r="A927" s="413" t="s">
        <v>27</v>
      </c>
      <c r="B927" s="412" t="s">
        <v>28</v>
      </c>
      <c r="C927" s="413" t="s">
        <v>165</v>
      </c>
      <c r="D927" s="411" t="s">
        <v>55</v>
      </c>
      <c r="E927" s="991"/>
      <c r="F927" s="991"/>
      <c r="G927" s="991">
        <v>0</v>
      </c>
      <c r="H927" s="414">
        <f>AVERAGEA(E927:G927)</f>
        <v>0</v>
      </c>
      <c r="I927" s="991">
        <v>0</v>
      </c>
      <c r="J927" s="497"/>
    </row>
    <row r="928" spans="1:10" ht="14.4" x14ac:dyDescent="0.25">
      <c r="A928" s="413" t="s">
        <v>25</v>
      </c>
      <c r="B928" s="412" t="s">
        <v>60</v>
      </c>
      <c r="C928" s="413" t="s">
        <v>165</v>
      </c>
      <c r="D928" s="411" t="s">
        <v>59</v>
      </c>
      <c r="E928" s="990"/>
      <c r="F928" s="990"/>
      <c r="G928" s="990"/>
      <c r="H928" s="414">
        <f>IFERROR(AVERAGEIF(E928:G928,"&gt;0",E928:G928),0)</f>
        <v>0</v>
      </c>
      <c r="I928" s="990"/>
      <c r="J928" s="497"/>
    </row>
    <row r="929" spans="1:10" ht="14.4" x14ac:dyDescent="0.25">
      <c r="A929" s="413" t="s">
        <v>23</v>
      </c>
      <c r="B929" s="412" t="s">
        <v>58</v>
      </c>
      <c r="C929" s="413" t="s">
        <v>165</v>
      </c>
      <c r="D929" s="411" t="s">
        <v>55</v>
      </c>
      <c r="E929" s="988"/>
      <c r="F929" s="989"/>
      <c r="G929" s="991">
        <v>0</v>
      </c>
      <c r="H929" s="414">
        <f>AVERAGEA(E929:G929)</f>
        <v>0</v>
      </c>
      <c r="I929" s="991">
        <v>0</v>
      </c>
      <c r="J929" s="497"/>
    </row>
    <row r="930" spans="1:10" ht="14.4" x14ac:dyDescent="0.25">
      <c r="A930" s="413" t="s">
        <v>20</v>
      </c>
      <c r="B930" s="412" t="s">
        <v>57</v>
      </c>
      <c r="C930" s="413" t="s">
        <v>165</v>
      </c>
      <c r="D930" s="411" t="s">
        <v>55</v>
      </c>
      <c r="E930" s="991"/>
      <c r="F930" s="991"/>
      <c r="G930" s="991">
        <v>0</v>
      </c>
      <c r="H930" s="414">
        <f>AVERAGEA(E930:G930)</f>
        <v>0</v>
      </c>
      <c r="I930" s="991">
        <v>0</v>
      </c>
      <c r="J930" s="497"/>
    </row>
    <row r="931" spans="1:10" ht="14.4" x14ac:dyDescent="0.25">
      <c r="A931" s="413" t="s">
        <v>18</v>
      </c>
      <c r="B931" s="412" t="s">
        <v>1267</v>
      </c>
      <c r="C931" s="413" t="s">
        <v>165</v>
      </c>
      <c r="D931" s="411" t="s">
        <v>55</v>
      </c>
      <c r="E931" s="482"/>
      <c r="F931" s="482"/>
      <c r="G931" s="991">
        <v>0</v>
      </c>
      <c r="H931" s="414">
        <f>AVERAGEA(E931:G931)</f>
        <v>0</v>
      </c>
      <c r="I931" s="991">
        <v>0</v>
      </c>
      <c r="J931" s="497"/>
    </row>
    <row r="932" spans="1:10" ht="41.4" x14ac:dyDescent="0.25">
      <c r="A932" s="413" t="s">
        <v>34</v>
      </c>
      <c r="B932" s="412" t="s">
        <v>71</v>
      </c>
      <c r="C932" s="413" t="s">
        <v>165</v>
      </c>
      <c r="D932" s="411" t="s">
        <v>55</v>
      </c>
      <c r="E932" s="482"/>
      <c r="F932" s="482"/>
      <c r="G932" s="991">
        <v>0</v>
      </c>
      <c r="H932" s="414">
        <f>AVERAGEA(E932:G932)</f>
        <v>0</v>
      </c>
      <c r="I932" s="991">
        <v>0</v>
      </c>
      <c r="J932" s="497"/>
    </row>
    <row r="933" spans="1:10" ht="14.4" x14ac:dyDescent="0.25">
      <c r="A933" s="413" t="s">
        <v>51</v>
      </c>
      <c r="B933" s="412" t="s">
        <v>24</v>
      </c>
      <c r="C933" s="413" t="s">
        <v>165</v>
      </c>
      <c r="D933" s="411" t="s">
        <v>55</v>
      </c>
      <c r="E933" s="482"/>
      <c r="F933" s="482"/>
      <c r="G933" s="991">
        <v>0</v>
      </c>
      <c r="H933" s="414">
        <f>AVERAGEA(E933:G933)</f>
        <v>0</v>
      </c>
      <c r="I933" s="991">
        <v>0</v>
      </c>
      <c r="J933" s="497"/>
    </row>
    <row r="934" spans="1:10" x14ac:dyDescent="0.25">
      <c r="A934" s="415" t="s">
        <v>49</v>
      </c>
      <c r="B934" s="416" t="s">
        <v>67</v>
      </c>
      <c r="C934" s="415" t="s">
        <v>1992</v>
      </c>
      <c r="D934" s="415" t="s">
        <v>53</v>
      </c>
      <c r="E934" s="415"/>
      <c r="F934" s="415"/>
      <c r="G934" s="415">
        <f>(G929+G930+G933+G931+G932)*G928</f>
        <v>0</v>
      </c>
      <c r="H934" s="415">
        <f>(H929+H930+H933+H931+H932)*H928</f>
        <v>0</v>
      </c>
      <c r="I934" s="415">
        <f>(I929+I930+I933+I931+I932)*I928</f>
        <v>0</v>
      </c>
      <c r="J934" s="484"/>
    </row>
    <row r="935" spans="1:10" ht="27.6" x14ac:dyDescent="0.25">
      <c r="A935" s="415" t="s">
        <v>66</v>
      </c>
      <c r="B935" s="416" t="s">
        <v>52</v>
      </c>
      <c r="C935" s="415" t="s">
        <v>1287</v>
      </c>
      <c r="D935" s="415" t="s">
        <v>7</v>
      </c>
      <c r="E935" s="415"/>
      <c r="F935" s="415"/>
      <c r="G935" s="415">
        <f>G929*G928*G926/1000</f>
        <v>0</v>
      </c>
      <c r="H935" s="414">
        <f>H929*H928*H926/1000</f>
        <v>0</v>
      </c>
      <c r="I935" s="415">
        <f>I929*I928*I926/1000</f>
        <v>0</v>
      </c>
      <c r="J935" s="484"/>
    </row>
    <row r="936" spans="1:10" ht="27.6" x14ac:dyDescent="0.25">
      <c r="A936" s="415" t="s">
        <v>645</v>
      </c>
      <c r="B936" s="416" t="s">
        <v>50</v>
      </c>
      <c r="C936" s="415" t="s">
        <v>1288</v>
      </c>
      <c r="D936" s="415" t="s">
        <v>7</v>
      </c>
      <c r="E936" s="415"/>
      <c r="F936" s="415"/>
      <c r="G936" s="415">
        <f>G930*G928*G926/1000</f>
        <v>0</v>
      </c>
      <c r="H936" s="414">
        <f>H930*H928*H926/1000</f>
        <v>0</v>
      </c>
      <c r="I936" s="415">
        <f>I930*I928*I926/1000</f>
        <v>0</v>
      </c>
      <c r="J936" s="484"/>
    </row>
    <row r="937" spans="1:10" ht="27.6" x14ac:dyDescent="0.25">
      <c r="A937" s="415" t="s">
        <v>647</v>
      </c>
      <c r="B937" s="416" t="s">
        <v>1286</v>
      </c>
      <c r="C937" s="415" t="s">
        <v>1289</v>
      </c>
      <c r="D937" s="415" t="s">
        <v>7</v>
      </c>
      <c r="E937" s="415"/>
      <c r="F937" s="415"/>
      <c r="G937" s="415">
        <f>G931*G928*G926/1000</f>
        <v>0</v>
      </c>
      <c r="H937" s="414">
        <f>H931*H928*H926/1000</f>
        <v>0</v>
      </c>
      <c r="I937" s="415">
        <f>I931*I928*I926/1000</f>
        <v>0</v>
      </c>
      <c r="J937" s="484"/>
    </row>
    <row r="938" spans="1:10" x14ac:dyDescent="0.25">
      <c r="A938" s="415" t="s">
        <v>648</v>
      </c>
      <c r="B938" s="416" t="s">
        <v>17</v>
      </c>
      <c r="C938" s="415" t="s">
        <v>1993</v>
      </c>
      <c r="D938" s="415" t="s">
        <v>7</v>
      </c>
      <c r="E938" s="415"/>
      <c r="F938" s="415"/>
      <c r="G938" s="415">
        <f>(G933+G932)*G928*G926/1000</f>
        <v>0</v>
      </c>
      <c r="H938" s="415">
        <f>(H933+H932)*H928*H926/1000</f>
        <v>0</v>
      </c>
      <c r="I938" s="415">
        <f>(I933+I932)*I928*I926/1000</f>
        <v>0</v>
      </c>
      <c r="J938" s="484"/>
    </row>
    <row r="939" spans="1:10" x14ac:dyDescent="0.25">
      <c r="A939" s="411"/>
      <c r="B939" s="412"/>
      <c r="C939" s="413"/>
      <c r="D939" s="413"/>
      <c r="E939" s="440"/>
      <c r="F939" s="440"/>
      <c r="G939" s="440"/>
      <c r="H939" s="129"/>
      <c r="I939" s="433"/>
      <c r="J939" s="497"/>
    </row>
    <row r="940" spans="1:10" s="410" customFormat="1" ht="31.5" customHeight="1" x14ac:dyDescent="0.25">
      <c r="A940" s="160" t="s">
        <v>65</v>
      </c>
      <c r="B940" s="161" t="s">
        <v>64</v>
      </c>
      <c r="C940" s="1072" t="s">
        <v>63</v>
      </c>
      <c r="D940" s="1073"/>
      <c r="E940" s="1073"/>
      <c r="F940" s="1073"/>
      <c r="G940" s="1073"/>
      <c r="H940" s="1073"/>
      <c r="I940" s="161"/>
      <c r="J940" s="494"/>
    </row>
    <row r="941" spans="1:10" ht="14.4" x14ac:dyDescent="0.25">
      <c r="A941" s="413" t="s">
        <v>31</v>
      </c>
      <c r="B941" s="412" t="s">
        <v>971</v>
      </c>
      <c r="C941" s="413" t="s">
        <v>972</v>
      </c>
      <c r="D941" s="413" t="s">
        <v>973</v>
      </c>
      <c r="E941" s="194"/>
      <c r="F941" s="194"/>
      <c r="G941" s="194"/>
      <c r="H941" s="414">
        <f>IFERROR(AVERAGEIF(E941:G941,"&gt;0",E941:G941),0)</f>
        <v>0</v>
      </c>
      <c r="I941" s="194"/>
      <c r="J941" s="493"/>
    </row>
    <row r="942" spans="1:10" ht="14.4" x14ac:dyDescent="0.25">
      <c r="A942" s="413" t="s">
        <v>29</v>
      </c>
      <c r="B942" s="412" t="s">
        <v>62</v>
      </c>
      <c r="C942" s="413"/>
      <c r="D942" s="411" t="s">
        <v>61</v>
      </c>
      <c r="E942" s="194"/>
      <c r="F942" s="194"/>
      <c r="G942" s="194"/>
      <c r="H942" s="414">
        <f>IFERROR(AVERAGEIF(E942:G942,"&gt;0",E942:G942),0)</f>
        <v>0</v>
      </c>
      <c r="I942" s="194"/>
      <c r="J942" s="497"/>
    </row>
    <row r="943" spans="1:10" ht="14.4" x14ac:dyDescent="0.25">
      <c r="A943" s="413" t="s">
        <v>27</v>
      </c>
      <c r="B943" s="412" t="s">
        <v>28</v>
      </c>
      <c r="C943" s="413" t="s">
        <v>165</v>
      </c>
      <c r="D943" s="411" t="s">
        <v>55</v>
      </c>
      <c r="E943" s="482"/>
      <c r="F943" s="482"/>
      <c r="G943" s="482">
        <v>0</v>
      </c>
      <c r="H943" s="414">
        <f>AVERAGEA(E943:G943)</f>
        <v>0</v>
      </c>
      <c r="I943" s="482"/>
      <c r="J943" s="497"/>
    </row>
    <row r="944" spans="1:10" ht="14.4" x14ac:dyDescent="0.25">
      <c r="A944" s="413" t="s">
        <v>25</v>
      </c>
      <c r="B944" s="412" t="s">
        <v>60</v>
      </c>
      <c r="C944" s="413"/>
      <c r="D944" s="411" t="s">
        <v>59</v>
      </c>
      <c r="E944" s="194"/>
      <c r="F944" s="194"/>
      <c r="G944" s="194"/>
      <c r="H944" s="414">
        <f>IFERROR(AVERAGEIF(E944:G944,"&gt;0",E944:G944),0)</f>
        <v>0</v>
      </c>
      <c r="I944" s="194"/>
      <c r="J944" s="497"/>
    </row>
    <row r="945" spans="1:10" ht="14.4" x14ac:dyDescent="0.25">
      <c r="A945" s="413" t="s">
        <v>23</v>
      </c>
      <c r="B945" s="412" t="s">
        <v>58</v>
      </c>
      <c r="C945" s="413" t="s">
        <v>165</v>
      </c>
      <c r="D945" s="411" t="s">
        <v>55</v>
      </c>
      <c r="E945" s="482"/>
      <c r="F945" s="482"/>
      <c r="G945" s="482">
        <v>0</v>
      </c>
      <c r="H945" s="414">
        <f>AVERAGEA(E945:G945)</f>
        <v>0</v>
      </c>
      <c r="I945" s="482"/>
      <c r="J945" s="497"/>
    </row>
    <row r="946" spans="1:10" ht="14.4" x14ac:dyDescent="0.25">
      <c r="A946" s="413" t="s">
        <v>20</v>
      </c>
      <c r="B946" s="412" t="s">
        <v>57</v>
      </c>
      <c r="C946" s="413" t="s">
        <v>165</v>
      </c>
      <c r="D946" s="411" t="s">
        <v>55</v>
      </c>
      <c r="E946" s="482"/>
      <c r="F946" s="482"/>
      <c r="G946" s="482">
        <v>0</v>
      </c>
      <c r="H946" s="414">
        <f>AVERAGEA(E946:G946)</f>
        <v>0</v>
      </c>
      <c r="I946" s="482"/>
      <c r="J946" s="497"/>
    </row>
    <row r="947" spans="1:10" ht="14.4" x14ac:dyDescent="0.25">
      <c r="A947" s="413" t="s">
        <v>18</v>
      </c>
      <c r="B947" s="412" t="s">
        <v>1267</v>
      </c>
      <c r="C947" s="413" t="s">
        <v>165</v>
      </c>
      <c r="D947" s="411" t="s">
        <v>55</v>
      </c>
      <c r="E947" s="482"/>
      <c r="F947" s="482"/>
      <c r="G947" s="482">
        <v>0</v>
      </c>
      <c r="H947" s="414">
        <f>AVERAGEA(E947:G947)</f>
        <v>0</v>
      </c>
      <c r="I947" s="482"/>
      <c r="J947" s="497"/>
    </row>
    <row r="948" spans="1:10" ht="14.4" x14ac:dyDescent="0.25">
      <c r="A948" s="413" t="s">
        <v>34</v>
      </c>
      <c r="B948" s="412" t="s">
        <v>56</v>
      </c>
      <c r="C948" s="413" t="s">
        <v>165</v>
      </c>
      <c r="D948" s="411" t="s">
        <v>55</v>
      </c>
      <c r="E948" s="482"/>
      <c r="F948" s="482"/>
      <c r="G948" s="482">
        <v>0</v>
      </c>
      <c r="H948" s="414">
        <f>AVERAGEA(E948:G948)</f>
        <v>0</v>
      </c>
      <c r="I948" s="482"/>
      <c r="J948" s="497"/>
    </row>
    <row r="949" spans="1:10" x14ac:dyDescent="0.25">
      <c r="A949" s="415" t="s">
        <v>51</v>
      </c>
      <c r="B949" s="416" t="s">
        <v>54</v>
      </c>
      <c r="C949" s="415" t="s">
        <v>1291</v>
      </c>
      <c r="D949" s="415" t="s">
        <v>53</v>
      </c>
      <c r="E949" s="415"/>
      <c r="F949" s="415"/>
      <c r="G949" s="415">
        <f>(G945+G946+G948+G947)*G943</f>
        <v>0</v>
      </c>
      <c r="H949" s="414">
        <f>(H945+H946+H948+H947)*H943</f>
        <v>0</v>
      </c>
      <c r="I949" s="415">
        <f>(I945+I946+I948+I947)*I943</f>
        <v>0</v>
      </c>
      <c r="J949" s="484"/>
    </row>
    <row r="950" spans="1:10" ht="27.6" x14ac:dyDescent="0.25">
      <c r="A950" s="415" t="s">
        <v>49</v>
      </c>
      <c r="B950" s="416" t="s">
        <v>52</v>
      </c>
      <c r="C950" s="415" t="s">
        <v>1287</v>
      </c>
      <c r="D950" s="415" t="s">
        <v>7</v>
      </c>
      <c r="E950" s="415"/>
      <c r="F950" s="415"/>
      <c r="G950" s="415">
        <f>G945*G944*G942/1000</f>
        <v>0</v>
      </c>
      <c r="H950" s="414">
        <f>H945*H944*H942/1000</f>
        <v>0</v>
      </c>
      <c r="I950" s="415">
        <f>I945*I944*I942/1000</f>
        <v>0</v>
      </c>
      <c r="J950" s="484"/>
    </row>
    <row r="951" spans="1:10" ht="27.6" x14ac:dyDescent="0.25">
      <c r="A951" s="415" t="s">
        <v>66</v>
      </c>
      <c r="B951" s="416" t="s">
        <v>50</v>
      </c>
      <c r="C951" s="415" t="s">
        <v>1288</v>
      </c>
      <c r="D951" s="415" t="s">
        <v>7</v>
      </c>
      <c r="E951" s="415"/>
      <c r="F951" s="415"/>
      <c r="G951" s="415">
        <f>G946*G944*G942/1000</f>
        <v>0</v>
      </c>
      <c r="H951" s="414">
        <f>H946*H944*H942/1000</f>
        <v>0</v>
      </c>
      <c r="I951" s="415">
        <f>I946*I944*I942/1000</f>
        <v>0</v>
      </c>
      <c r="J951" s="484"/>
    </row>
    <row r="952" spans="1:10" ht="27.6" x14ac:dyDescent="0.25">
      <c r="A952" s="415" t="s">
        <v>645</v>
      </c>
      <c r="B952" s="416" t="s">
        <v>1286</v>
      </c>
      <c r="C952" s="415" t="s">
        <v>1289</v>
      </c>
      <c r="D952" s="415" t="s">
        <v>7</v>
      </c>
      <c r="E952" s="415"/>
      <c r="F952" s="415"/>
      <c r="G952" s="415">
        <f>G947*G944*G942/1000</f>
        <v>0</v>
      </c>
      <c r="H952" s="414">
        <f>H947*H944*H942/1000</f>
        <v>0</v>
      </c>
      <c r="I952" s="415">
        <f>I947*I944*I942/1000</f>
        <v>0</v>
      </c>
      <c r="J952" s="484"/>
    </row>
    <row r="953" spans="1:10" x14ac:dyDescent="0.25">
      <c r="A953" s="415" t="s">
        <v>647</v>
      </c>
      <c r="B953" s="416" t="s">
        <v>17</v>
      </c>
      <c r="C953" s="415" t="s">
        <v>1290</v>
      </c>
      <c r="D953" s="415" t="s">
        <v>7</v>
      </c>
      <c r="E953" s="415"/>
      <c r="F953" s="415"/>
      <c r="G953" s="415">
        <f>G948*G944*G942/1000</f>
        <v>0</v>
      </c>
      <c r="H953" s="414">
        <f>H948*H944*H942/1000</f>
        <v>0</v>
      </c>
      <c r="I953" s="415">
        <f>I948*I944*I942/1000</f>
        <v>0</v>
      </c>
      <c r="J953" s="484"/>
    </row>
    <row r="954" spans="1:10" ht="27.6" x14ac:dyDescent="0.25">
      <c r="A954" s="415" t="s">
        <v>48</v>
      </c>
      <c r="B954" s="416" t="s">
        <v>47</v>
      </c>
      <c r="C954" s="415" t="s">
        <v>1994</v>
      </c>
      <c r="D954" s="415" t="s">
        <v>7</v>
      </c>
      <c r="E954" s="415"/>
      <c r="F954" s="415"/>
      <c r="G954" s="415">
        <f>IF(G676="Yes", (G935+G919+G903+G889+G875+G950),(G935+G919+G903+G889+G875))</f>
        <v>0</v>
      </c>
      <c r="H954" s="414">
        <f>IF(H676="Yes", (H935+H919+H903+H889+H875+H950),(H935+H919+H903+H889+H875))</f>
        <v>0</v>
      </c>
      <c r="I954" s="415">
        <f>IF(I676="Yes", (I935+I919+I903+I889+I875+I950),(I935+I919+I903+I889+I875))</f>
        <v>0</v>
      </c>
      <c r="J954" s="484"/>
    </row>
    <row r="955" spans="1:10" ht="27.6" x14ac:dyDescent="0.25">
      <c r="A955" s="415" t="s">
        <v>46</v>
      </c>
      <c r="B955" s="416" t="s">
        <v>45</v>
      </c>
      <c r="C955" s="415" t="s">
        <v>1995</v>
      </c>
      <c r="D955" s="415" t="s">
        <v>7</v>
      </c>
      <c r="E955" s="415"/>
      <c r="F955" s="415"/>
      <c r="G955" s="415">
        <f>IF(OR(G687,G695="Yes"), (G936+G920+G904+G890+G876+G951),(G936+G920+G904+G890+G876))</f>
        <v>0</v>
      </c>
      <c r="H955" s="415">
        <f>IF(OR(H687,H695="Yes"), (H936+H920+H904+H890+H876+H951),(H936+H920+H904+H890+H876))</f>
        <v>0</v>
      </c>
      <c r="I955" s="415">
        <f>IF(OR(I687,I695="Yes"), (I936+I920+I904+I890+I876+I951),(I936+I920+I904+I890+I876))</f>
        <v>0</v>
      </c>
      <c r="J955" s="484"/>
    </row>
    <row r="956" spans="1:10" ht="41.4" x14ac:dyDescent="0.25">
      <c r="A956" s="415" t="s">
        <v>44</v>
      </c>
      <c r="B956" s="416" t="s">
        <v>1293</v>
      </c>
      <c r="C956" s="415" t="s">
        <v>1996</v>
      </c>
      <c r="D956" s="415" t="s">
        <v>7</v>
      </c>
      <c r="E956" s="415"/>
      <c r="F956" s="415"/>
      <c r="G956" s="415">
        <f>IF(OR(G709="Yes",G736="Yes"), (G937+G921+G905+G891+G877+G952*(1-G760)),(G937+G921+G905+G891+G877))</f>
        <v>0</v>
      </c>
      <c r="H956" s="415">
        <f>IF(OR(H709="Yes",H736="Yes"), (H937+H921+H905+H891+H877+H952*(1-H760)),(H937+H921+H905+H891+H877))</f>
        <v>0</v>
      </c>
      <c r="I956" s="415">
        <f>IF(OR(I709="Yes",I736="Yes"), (I937+I921+I905+I891+I877+I952*(1-I760)),(I937+I921+I905+I891+I877))</f>
        <v>0</v>
      </c>
      <c r="J956" s="484"/>
    </row>
    <row r="957" spans="1:10" ht="27.6" x14ac:dyDescent="0.25">
      <c r="A957" s="415" t="s">
        <v>1292</v>
      </c>
      <c r="B957" s="416" t="s">
        <v>43</v>
      </c>
      <c r="C957" s="415" t="s">
        <v>1997</v>
      </c>
      <c r="D957" s="415" t="s">
        <v>7</v>
      </c>
      <c r="E957" s="415"/>
      <c r="F957" s="415"/>
      <c r="G957" s="415">
        <f>G938+G922+G906+G892+G878</f>
        <v>0</v>
      </c>
      <c r="H957" s="414">
        <f>H938+H922+H906+H892+H878</f>
        <v>0</v>
      </c>
      <c r="I957" s="415">
        <f>I938+I922+I906+I892+I878</f>
        <v>0</v>
      </c>
      <c r="J957" s="484"/>
    </row>
    <row r="958" spans="1:10" x14ac:dyDescent="0.25">
      <c r="A958" s="413"/>
      <c r="B958" s="407"/>
      <c r="C958" s="408"/>
      <c r="D958" s="408"/>
      <c r="E958" s="408"/>
      <c r="F958" s="408"/>
      <c r="G958" s="408"/>
      <c r="H958" s="409"/>
      <c r="I958" s="408"/>
      <c r="J958" s="502"/>
    </row>
    <row r="959" spans="1:10" s="410" customFormat="1" x14ac:dyDescent="0.25">
      <c r="A959" s="160" t="s">
        <v>42</v>
      </c>
      <c r="B959" s="161" t="s">
        <v>41</v>
      </c>
      <c r="C959" s="162"/>
      <c r="D959" s="163"/>
      <c r="E959" s="163"/>
      <c r="F959" s="163"/>
      <c r="G959" s="163"/>
      <c r="H959" s="400"/>
      <c r="I959" s="163"/>
      <c r="J959" s="164"/>
    </row>
    <row r="960" spans="1:10" s="410" customFormat="1" ht="27.6" x14ac:dyDescent="0.25">
      <c r="A960" s="160" t="s">
        <v>40</v>
      </c>
      <c r="B960" s="161" t="s">
        <v>39</v>
      </c>
      <c r="C960" s="162"/>
      <c r="D960" s="163"/>
      <c r="E960" s="163"/>
      <c r="F960" s="163"/>
      <c r="G960" s="163"/>
      <c r="H960" s="400"/>
      <c r="I960" s="163"/>
      <c r="J960" s="164"/>
    </row>
    <row r="961" spans="1:10" ht="14.4" x14ac:dyDescent="0.25">
      <c r="A961" s="411" t="s">
        <v>31</v>
      </c>
      <c r="B961" s="412" t="s">
        <v>971</v>
      </c>
      <c r="C961" s="413" t="s">
        <v>972</v>
      </c>
      <c r="D961" s="413" t="s">
        <v>975</v>
      </c>
      <c r="E961" s="194"/>
      <c r="F961" s="194"/>
      <c r="G961" s="194"/>
      <c r="H961" s="414">
        <f>IFERROR(AVERAGEIF(E961:G961,"&gt;0",E961:G961),0)</f>
        <v>0</v>
      </c>
      <c r="I961" s="194"/>
      <c r="J961" s="493"/>
    </row>
    <row r="962" spans="1:10" ht="14.4" x14ac:dyDescent="0.25">
      <c r="A962" s="411" t="s">
        <v>29</v>
      </c>
      <c r="B962" s="412" t="s">
        <v>38</v>
      </c>
      <c r="C962" s="413"/>
      <c r="D962" s="411" t="s">
        <v>30</v>
      </c>
      <c r="E962" s="194"/>
      <c r="F962" s="194"/>
      <c r="G962" s="194"/>
      <c r="H962" s="414">
        <f>IFERROR(AVERAGEIF(E962:G962,"&gt;0",E962:G962),0)</f>
        <v>0</v>
      </c>
      <c r="I962" s="194"/>
      <c r="J962" s="497"/>
    </row>
    <row r="963" spans="1:10" ht="14.4" x14ac:dyDescent="0.25">
      <c r="A963" s="411" t="s">
        <v>27</v>
      </c>
      <c r="B963" s="412" t="s">
        <v>37</v>
      </c>
      <c r="C963" s="413" t="s">
        <v>165</v>
      </c>
      <c r="D963" s="411" t="s">
        <v>21</v>
      </c>
      <c r="E963" s="482"/>
      <c r="F963" s="482"/>
      <c r="G963" s="482">
        <v>0</v>
      </c>
      <c r="H963" s="414">
        <f>AVERAGEA(E963:G963)</f>
        <v>0</v>
      </c>
      <c r="I963" s="482"/>
      <c r="J963" s="497"/>
    </row>
    <row r="964" spans="1:10" ht="14.4" x14ac:dyDescent="0.25">
      <c r="A964" s="411" t="s">
        <v>25</v>
      </c>
      <c r="B964" s="412" t="s">
        <v>26</v>
      </c>
      <c r="C964" s="413" t="s">
        <v>165</v>
      </c>
      <c r="D964" s="411" t="s">
        <v>21</v>
      </c>
      <c r="E964" s="482"/>
      <c r="F964" s="482"/>
      <c r="G964" s="482">
        <v>0</v>
      </c>
      <c r="H964" s="414">
        <f>AVERAGEA(E964:G964)</f>
        <v>0</v>
      </c>
      <c r="I964" s="482"/>
      <c r="J964" s="497"/>
    </row>
    <row r="965" spans="1:10" ht="14.4" x14ac:dyDescent="0.25">
      <c r="A965" s="411" t="s">
        <v>23</v>
      </c>
      <c r="B965" s="452" t="s">
        <v>36</v>
      </c>
      <c r="C965" s="453" t="s">
        <v>165</v>
      </c>
      <c r="D965" s="411" t="s">
        <v>21</v>
      </c>
      <c r="E965" s="482"/>
      <c r="F965" s="482"/>
      <c r="G965" s="482">
        <v>0</v>
      </c>
      <c r="H965" s="414">
        <f>AVERAGEA(E965:G965)</f>
        <v>0</v>
      </c>
      <c r="I965" s="482"/>
      <c r="J965" s="497"/>
    </row>
    <row r="966" spans="1:10" ht="14.4" x14ac:dyDescent="0.25">
      <c r="A966" s="411" t="s">
        <v>20</v>
      </c>
      <c r="B966" s="412" t="s">
        <v>24</v>
      </c>
      <c r="C966" s="413" t="s">
        <v>165</v>
      </c>
      <c r="D966" s="411" t="s">
        <v>21</v>
      </c>
      <c r="E966" s="482"/>
      <c r="F966" s="482"/>
      <c r="G966" s="482">
        <v>0</v>
      </c>
      <c r="H966" s="414">
        <f>AVERAGEA(E966:G966)</f>
        <v>0</v>
      </c>
      <c r="I966" s="482"/>
      <c r="J966" s="497"/>
    </row>
    <row r="967" spans="1:10" x14ac:dyDescent="0.25">
      <c r="A967" s="415" t="s">
        <v>18</v>
      </c>
      <c r="B967" s="416" t="s">
        <v>35</v>
      </c>
      <c r="C967" s="415" t="s">
        <v>1998</v>
      </c>
      <c r="D967" s="415" t="s">
        <v>21</v>
      </c>
      <c r="E967" s="415"/>
      <c r="F967" s="415"/>
      <c r="G967" s="415">
        <f>G964+G966+G965</f>
        <v>0</v>
      </c>
      <c r="H967" s="415">
        <f>H964+H966+H965</f>
        <v>0</v>
      </c>
      <c r="I967" s="415">
        <f>I964+I966+I965</f>
        <v>0</v>
      </c>
      <c r="J967" s="484"/>
    </row>
    <row r="968" spans="1:10" x14ac:dyDescent="0.25">
      <c r="A968" s="415" t="s">
        <v>34</v>
      </c>
      <c r="B968" s="416" t="s">
        <v>19</v>
      </c>
      <c r="C968" s="415" t="s">
        <v>2071</v>
      </c>
      <c r="D968" s="415" t="s">
        <v>7</v>
      </c>
      <c r="E968" s="415"/>
      <c r="F968" s="415"/>
      <c r="G968" s="415">
        <f>G964*G962</f>
        <v>0</v>
      </c>
      <c r="H968" s="415">
        <f>H964*H962</f>
        <v>0</v>
      </c>
      <c r="I968" s="415">
        <f>I964*I962</f>
        <v>0</v>
      </c>
      <c r="J968" s="484"/>
    </row>
    <row r="969" spans="1:10" x14ac:dyDescent="0.25">
      <c r="A969" s="415" t="s">
        <v>51</v>
      </c>
      <c r="B969" s="416" t="s">
        <v>17</v>
      </c>
      <c r="C969" s="415" t="s">
        <v>2073</v>
      </c>
      <c r="D969" s="415" t="s">
        <v>7</v>
      </c>
      <c r="E969" s="415"/>
      <c r="F969" s="415"/>
      <c r="G969" s="415">
        <f>(G966+G965)*G962</f>
        <v>0</v>
      </c>
      <c r="H969" s="415">
        <f>(H966+H965)*H962</f>
        <v>0</v>
      </c>
      <c r="I969" s="415">
        <f>(I966+I965)*I962</f>
        <v>0</v>
      </c>
      <c r="J969" s="484"/>
    </row>
    <row r="970" spans="1:10" x14ac:dyDescent="0.25">
      <c r="A970" s="411"/>
      <c r="B970" s="412"/>
      <c r="C970" s="413"/>
      <c r="D970" s="411"/>
      <c r="E970" s="440"/>
      <c r="F970" s="440"/>
      <c r="G970" s="440"/>
      <c r="H970" s="129"/>
      <c r="I970" s="433"/>
      <c r="J970" s="497"/>
    </row>
    <row r="971" spans="1:10" s="410" customFormat="1" x14ac:dyDescent="0.25">
      <c r="A971" s="160" t="s">
        <v>33</v>
      </c>
      <c r="B971" s="161" t="s">
        <v>32</v>
      </c>
      <c r="C971" s="162"/>
      <c r="D971" s="163"/>
      <c r="E971" s="163"/>
      <c r="F971" s="163"/>
      <c r="G971" s="163"/>
      <c r="H971" s="400"/>
      <c r="I971" s="163"/>
      <c r="J971" s="164"/>
    </row>
    <row r="972" spans="1:10" ht="14.4" x14ac:dyDescent="0.25">
      <c r="A972" s="411" t="s">
        <v>31</v>
      </c>
      <c r="B972" s="412" t="s">
        <v>971</v>
      </c>
      <c r="C972" s="413" t="s">
        <v>972</v>
      </c>
      <c r="D972" s="413" t="s">
        <v>2069</v>
      </c>
      <c r="E972" s="194"/>
      <c r="F972" s="194"/>
      <c r="G972" s="194"/>
      <c r="H972" s="414">
        <f>IFERROR(AVERAGEIF(E972:G972,"&gt;0",E972:G972),0)</f>
        <v>0</v>
      </c>
      <c r="I972" s="194"/>
      <c r="J972" s="493"/>
    </row>
    <row r="973" spans="1:10" ht="14.4" x14ac:dyDescent="0.25">
      <c r="A973" s="411" t="s">
        <v>29</v>
      </c>
      <c r="B973" s="412" t="s">
        <v>38</v>
      </c>
      <c r="C973" s="413"/>
      <c r="D973" s="411" t="s">
        <v>152</v>
      </c>
      <c r="E973" s="194"/>
      <c r="F973" s="194"/>
      <c r="G973" s="194"/>
      <c r="H973" s="414">
        <f>IFERROR(AVERAGEIF(E973:G973,"&gt;0",E973:G973),0)</f>
        <v>0</v>
      </c>
      <c r="I973" s="194"/>
      <c r="J973" s="497"/>
    </row>
    <row r="974" spans="1:10" ht="14.4" x14ac:dyDescent="0.25">
      <c r="A974" s="411" t="s">
        <v>27</v>
      </c>
      <c r="B974" s="412" t="s">
        <v>28</v>
      </c>
      <c r="C974" s="413" t="s">
        <v>165</v>
      </c>
      <c r="D974" s="411" t="s">
        <v>2070</v>
      </c>
      <c r="E974" s="482"/>
      <c r="F974" s="482"/>
      <c r="G974" s="482">
        <v>0</v>
      </c>
      <c r="H974" s="414">
        <f>AVERAGEA(E974:G974)</f>
        <v>0</v>
      </c>
      <c r="I974" s="482"/>
      <c r="J974" s="497"/>
    </row>
    <row r="975" spans="1:10" ht="14.4" x14ac:dyDescent="0.25">
      <c r="A975" s="411" t="s">
        <v>25</v>
      </c>
      <c r="B975" s="412" t="s">
        <v>26</v>
      </c>
      <c r="C975" s="413" t="s">
        <v>165</v>
      </c>
      <c r="D975" s="411" t="s">
        <v>2070</v>
      </c>
      <c r="E975" s="482"/>
      <c r="F975" s="482"/>
      <c r="G975" s="482">
        <v>0</v>
      </c>
      <c r="H975" s="414">
        <f>AVERAGEA(E975:G975)</f>
        <v>0</v>
      </c>
      <c r="I975" s="482"/>
      <c r="J975" s="497"/>
    </row>
    <row r="976" spans="1:10" ht="14.4" x14ac:dyDescent="0.25">
      <c r="A976" s="411" t="s">
        <v>23</v>
      </c>
      <c r="B976" s="412" t="s">
        <v>24</v>
      </c>
      <c r="C976" s="413" t="s">
        <v>165</v>
      </c>
      <c r="D976" s="411" t="s">
        <v>2070</v>
      </c>
      <c r="E976" s="482"/>
      <c r="F976" s="482"/>
      <c r="G976" s="482">
        <v>0</v>
      </c>
      <c r="H976" s="414">
        <f>AVERAGEA(E976:G976)</f>
        <v>0</v>
      </c>
      <c r="I976" s="482"/>
      <c r="J976" s="497"/>
    </row>
    <row r="977" spans="1:10" x14ac:dyDescent="0.25">
      <c r="A977" s="415" t="s">
        <v>20</v>
      </c>
      <c r="B977" s="416" t="s">
        <v>22</v>
      </c>
      <c r="C977" s="415" t="s">
        <v>1999</v>
      </c>
      <c r="D977" s="415" t="s">
        <v>2070</v>
      </c>
      <c r="E977" s="415"/>
      <c r="F977" s="415"/>
      <c r="G977" s="415">
        <f>G975+G976</f>
        <v>0</v>
      </c>
      <c r="H977" s="414">
        <f>H975+H976</f>
        <v>0</v>
      </c>
      <c r="I977" s="415">
        <f>I975+I976</f>
        <v>0</v>
      </c>
      <c r="J977" s="484"/>
    </row>
    <row r="978" spans="1:10" x14ac:dyDescent="0.25">
      <c r="A978" s="415" t="s">
        <v>18</v>
      </c>
      <c r="B978" s="416" t="s">
        <v>19</v>
      </c>
      <c r="C978" s="415" t="s">
        <v>2071</v>
      </c>
      <c r="D978" s="415" t="s">
        <v>7</v>
      </c>
      <c r="E978" s="415"/>
      <c r="F978" s="415"/>
      <c r="G978" s="415">
        <f>G975*G973</f>
        <v>0</v>
      </c>
      <c r="H978" s="415">
        <f>H975*H973</f>
        <v>0</v>
      </c>
      <c r="I978" s="415">
        <f>I975*I973</f>
        <v>0</v>
      </c>
      <c r="J978" s="484"/>
    </row>
    <row r="979" spans="1:10" x14ac:dyDescent="0.25">
      <c r="A979" s="415" t="s">
        <v>34</v>
      </c>
      <c r="B979" s="416" t="s">
        <v>17</v>
      </c>
      <c r="C979" s="415" t="s">
        <v>2072</v>
      </c>
      <c r="D979" s="415" t="s">
        <v>7</v>
      </c>
      <c r="E979" s="415"/>
      <c r="F979" s="415"/>
      <c r="G979" s="415">
        <f>G976*G973</f>
        <v>0</v>
      </c>
      <c r="H979" s="415">
        <f>H976*H973</f>
        <v>0</v>
      </c>
      <c r="I979" s="415">
        <f>I976*I973</f>
        <v>0</v>
      </c>
      <c r="J979" s="484"/>
    </row>
    <row r="980" spans="1:10" ht="27.6" x14ac:dyDescent="0.25">
      <c r="A980" s="415" t="s">
        <v>16</v>
      </c>
      <c r="B980" s="416" t="s">
        <v>15</v>
      </c>
      <c r="C980" s="415" t="s">
        <v>328</v>
      </c>
      <c r="D980" s="415" t="s">
        <v>7</v>
      </c>
      <c r="E980" s="415"/>
      <c r="F980" s="415"/>
      <c r="G980" s="415">
        <f t="shared" ref="G980:I981" si="20">G968+G978</f>
        <v>0</v>
      </c>
      <c r="H980" s="414">
        <f t="shared" si="20"/>
        <v>0</v>
      </c>
      <c r="I980" s="415">
        <f t="shared" si="20"/>
        <v>0</v>
      </c>
      <c r="J980" s="484"/>
    </row>
    <row r="981" spans="1:10" x14ac:dyDescent="0.25">
      <c r="A981" s="415" t="s">
        <v>14</v>
      </c>
      <c r="B981" s="416" t="s">
        <v>13</v>
      </c>
      <c r="C981" s="415" t="s">
        <v>2000</v>
      </c>
      <c r="D981" s="415" t="s">
        <v>7</v>
      </c>
      <c r="E981" s="415"/>
      <c r="F981" s="415"/>
      <c r="G981" s="415">
        <f t="shared" si="20"/>
        <v>0</v>
      </c>
      <c r="H981" s="414">
        <f t="shared" si="20"/>
        <v>0</v>
      </c>
      <c r="I981" s="415">
        <f t="shared" si="20"/>
        <v>0</v>
      </c>
      <c r="J981" s="484"/>
    </row>
    <row r="982" spans="1:10" x14ac:dyDescent="0.25">
      <c r="A982" s="431"/>
      <c r="B982" s="463"/>
      <c r="C982" s="443"/>
      <c r="D982" s="443"/>
      <c r="E982" s="443"/>
      <c r="F982" s="443"/>
      <c r="G982" s="443"/>
      <c r="H982" s="326"/>
      <c r="I982" s="443"/>
      <c r="J982" s="498"/>
    </row>
    <row r="983" spans="1:10" x14ac:dyDescent="0.25">
      <c r="A983" s="777" t="s">
        <v>1507</v>
      </c>
      <c r="B983" s="778" t="s">
        <v>1508</v>
      </c>
      <c r="C983" s="779"/>
      <c r="D983" s="780"/>
      <c r="E983" s="781"/>
      <c r="F983" s="781"/>
      <c r="G983" s="781"/>
      <c r="H983" s="781"/>
      <c r="I983" s="782"/>
      <c r="J983" s="783"/>
    </row>
    <row r="984" spans="1:10" x14ac:dyDescent="0.25">
      <c r="A984" s="752" t="s">
        <v>1509</v>
      </c>
      <c r="B984" s="784" t="s">
        <v>1510</v>
      </c>
      <c r="C984" s="785"/>
      <c r="D984" s="786"/>
      <c r="E984" s="787"/>
      <c r="F984" s="787"/>
      <c r="G984" s="787"/>
      <c r="H984" s="787"/>
      <c r="I984" s="788"/>
      <c r="J984" s="789"/>
    </row>
    <row r="985" spans="1:10" x14ac:dyDescent="0.25">
      <c r="A985" s="752" t="s">
        <v>1511</v>
      </c>
      <c r="B985" s="784" t="s">
        <v>1512</v>
      </c>
      <c r="C985" s="785"/>
      <c r="D985" s="786"/>
      <c r="E985" s="787"/>
      <c r="F985" s="787"/>
      <c r="G985" s="787"/>
      <c r="H985" s="787"/>
      <c r="I985" s="788"/>
      <c r="J985" s="789"/>
    </row>
    <row r="986" spans="1:10" ht="14.4" x14ac:dyDescent="0.25">
      <c r="A986" s="790" t="s">
        <v>31</v>
      </c>
      <c r="B986" s="791" t="s">
        <v>1513</v>
      </c>
      <c r="C986" s="792" t="s">
        <v>972</v>
      </c>
      <c r="D986" s="793" t="s">
        <v>1514</v>
      </c>
      <c r="E986" s="761"/>
      <c r="F986" s="761"/>
      <c r="G986" s="761"/>
      <c r="H986" s="414">
        <f>IFERROR(AVERAGEIF(E986:G986,"&gt;0",E986:G986),0)</f>
        <v>0</v>
      </c>
      <c r="I986" s="761"/>
      <c r="J986" s="794"/>
    </row>
    <row r="987" spans="1:10" ht="14.4" x14ac:dyDescent="0.25">
      <c r="A987" s="790" t="s">
        <v>29</v>
      </c>
      <c r="B987" s="749" t="s">
        <v>2540</v>
      </c>
      <c r="C987" s="758" t="s">
        <v>165</v>
      </c>
      <c r="D987" s="755" t="s">
        <v>152</v>
      </c>
      <c r="E987" s="761"/>
      <c r="F987" s="761"/>
      <c r="G987" s="761"/>
      <c r="H987" s="414">
        <f>IFERROR(AVERAGEIF(E987:G987,"&gt;0",E987:G987),0)</f>
        <v>0</v>
      </c>
      <c r="I987" s="761"/>
      <c r="J987" s="794"/>
    </row>
    <row r="988" spans="1:10" x14ac:dyDescent="0.25">
      <c r="A988" s="790" t="s">
        <v>27</v>
      </c>
      <c r="B988" s="749" t="s">
        <v>1516</v>
      </c>
      <c r="C988" s="758" t="s">
        <v>165</v>
      </c>
      <c r="D988" s="755" t="s">
        <v>965</v>
      </c>
      <c r="E988" s="759"/>
      <c r="F988" s="759"/>
      <c r="G988" s="759">
        <v>0</v>
      </c>
      <c r="H988" s="414">
        <f>IFERROR(AVERAGEA(E988:G988),0)</f>
        <v>0</v>
      </c>
      <c r="I988" s="759"/>
      <c r="J988" s="794"/>
    </row>
    <row r="989" spans="1:10" x14ac:dyDescent="0.25">
      <c r="A989" s="795" t="s">
        <v>25</v>
      </c>
      <c r="B989" s="796" t="s">
        <v>1517</v>
      </c>
      <c r="C989" s="795" t="s">
        <v>165</v>
      </c>
      <c r="D989" s="795" t="s">
        <v>155</v>
      </c>
      <c r="E989" s="759"/>
      <c r="F989" s="759"/>
      <c r="G989" s="759">
        <v>0</v>
      </c>
      <c r="H989" s="414">
        <f>IFERROR(AVERAGEA(E989:G989),0)</f>
        <v>0</v>
      </c>
      <c r="I989" s="759"/>
      <c r="J989" s="797"/>
    </row>
    <row r="990" spans="1:10" x14ac:dyDescent="0.25">
      <c r="A990" s="795" t="s">
        <v>23</v>
      </c>
      <c r="B990" s="796" t="s">
        <v>1518</v>
      </c>
      <c r="C990" s="795" t="s">
        <v>165</v>
      </c>
      <c r="D990" s="795" t="s">
        <v>1519</v>
      </c>
      <c r="E990" s="759"/>
      <c r="F990" s="759"/>
      <c r="G990" s="759">
        <v>0</v>
      </c>
      <c r="H990" s="414">
        <f>IFERROR(AVERAGEA(E990:G990),0)</f>
        <v>0</v>
      </c>
      <c r="I990" s="759"/>
      <c r="J990" s="797"/>
    </row>
    <row r="991" spans="1:10" x14ac:dyDescent="0.25">
      <c r="A991" s="414" t="s">
        <v>20</v>
      </c>
      <c r="B991" s="414" t="s">
        <v>1520</v>
      </c>
      <c r="C991" s="414" t="s">
        <v>1521</v>
      </c>
      <c r="D991" s="414" t="s">
        <v>7</v>
      </c>
      <c r="E991" s="414"/>
      <c r="F991" s="414"/>
      <c r="G991" s="414">
        <f>(G987*G988)/1000</f>
        <v>0</v>
      </c>
      <c r="H991" s="414">
        <f>(H987*H988)/1000</f>
        <v>0</v>
      </c>
      <c r="I991" s="414">
        <f>(I987*I988)/1000</f>
        <v>0</v>
      </c>
      <c r="J991" s="414"/>
    </row>
    <row r="992" spans="1:10" x14ac:dyDescent="0.25">
      <c r="A992" s="752" t="s">
        <v>1522</v>
      </c>
      <c r="B992" s="784" t="s">
        <v>1523</v>
      </c>
      <c r="C992" s="785"/>
      <c r="D992" s="786"/>
      <c r="E992" s="787"/>
      <c r="F992" s="787"/>
      <c r="G992" s="787"/>
      <c r="H992" s="414"/>
      <c r="I992" s="787"/>
      <c r="J992" s="789"/>
    </row>
    <row r="993" spans="1:10" ht="14.4" x14ac:dyDescent="0.25">
      <c r="A993" s="790" t="s">
        <v>31</v>
      </c>
      <c r="B993" s="791" t="s">
        <v>1513</v>
      </c>
      <c r="C993" s="792" t="s">
        <v>972</v>
      </c>
      <c r="D993" s="793" t="s">
        <v>1514</v>
      </c>
      <c r="E993" s="761"/>
      <c r="F993" s="761"/>
      <c r="G993" s="761"/>
      <c r="H993" s="414">
        <f>IFERROR(AVERAGEIF(E993:G993,"&gt;0",E993:G993),0)</f>
        <v>0</v>
      </c>
      <c r="I993" s="761"/>
      <c r="J993" s="794"/>
    </row>
    <row r="994" spans="1:10" ht="14.4" x14ac:dyDescent="0.25">
      <c r="A994" s="790" t="s">
        <v>29</v>
      </c>
      <c r="B994" s="749" t="s">
        <v>2541</v>
      </c>
      <c r="C994" s="758" t="s">
        <v>165</v>
      </c>
      <c r="D994" s="755" t="s">
        <v>152</v>
      </c>
      <c r="E994" s="761"/>
      <c r="F994" s="761"/>
      <c r="G994" s="761"/>
      <c r="H994" s="414">
        <f>IFERROR(AVERAGEIF(E994:G994,"&gt;0",E994:G994),0)</f>
        <v>0</v>
      </c>
      <c r="I994" s="761"/>
      <c r="J994" s="794"/>
    </row>
    <row r="995" spans="1:10" x14ac:dyDescent="0.25">
      <c r="A995" s="790" t="s">
        <v>27</v>
      </c>
      <c r="B995" s="749" t="s">
        <v>1525</v>
      </c>
      <c r="C995" s="758" t="s">
        <v>165</v>
      </c>
      <c r="D995" s="755" t="s">
        <v>965</v>
      </c>
      <c r="E995" s="759"/>
      <c r="F995" s="759"/>
      <c r="G995" s="759">
        <v>0</v>
      </c>
      <c r="H995" s="414">
        <f>IFERROR(AVERAGEA(E995:G995),0)</f>
        <v>0</v>
      </c>
      <c r="I995" s="759"/>
      <c r="J995" s="794"/>
    </row>
    <row r="996" spans="1:10" x14ac:dyDescent="0.25">
      <c r="A996" s="795" t="s">
        <v>25</v>
      </c>
      <c r="B996" s="796" t="s">
        <v>1517</v>
      </c>
      <c r="C996" s="795" t="s">
        <v>165</v>
      </c>
      <c r="D996" s="795" t="s">
        <v>155</v>
      </c>
      <c r="E996" s="759"/>
      <c r="F996" s="759"/>
      <c r="G996" s="759">
        <v>0</v>
      </c>
      <c r="H996" s="414">
        <f>IFERROR(AVERAGEA(E996:G996),0)</f>
        <v>0</v>
      </c>
      <c r="I996" s="759"/>
      <c r="J996" s="797"/>
    </row>
    <row r="997" spans="1:10" x14ac:dyDescent="0.25">
      <c r="A997" s="795" t="s">
        <v>23</v>
      </c>
      <c r="B997" s="796" t="s">
        <v>1518</v>
      </c>
      <c r="C997" s="795" t="s">
        <v>165</v>
      </c>
      <c r="D997" s="795" t="s">
        <v>1519</v>
      </c>
      <c r="E997" s="759"/>
      <c r="F997" s="759"/>
      <c r="G997" s="759">
        <v>0</v>
      </c>
      <c r="H997" s="414">
        <f>IFERROR(AVERAGEA(E997:G997),0)</f>
        <v>0</v>
      </c>
      <c r="I997" s="759"/>
      <c r="J997" s="797"/>
    </row>
    <row r="998" spans="1:10" x14ac:dyDescent="0.25">
      <c r="A998" s="414" t="s">
        <v>20</v>
      </c>
      <c r="B998" s="414" t="s">
        <v>1526</v>
      </c>
      <c r="C998" s="414" t="s">
        <v>1521</v>
      </c>
      <c r="D998" s="414" t="s">
        <v>7</v>
      </c>
      <c r="E998" s="414"/>
      <c r="F998" s="414"/>
      <c r="G998" s="414">
        <f>(G994*G995)/1000</f>
        <v>0</v>
      </c>
      <c r="H998" s="414">
        <f>(H994*H995)/1000</f>
        <v>0</v>
      </c>
      <c r="I998" s="414">
        <f>(I994*I995)/1000</f>
        <v>0</v>
      </c>
      <c r="J998" s="414"/>
    </row>
    <row r="999" spans="1:10" x14ac:dyDescent="0.25">
      <c r="A999" s="414" t="s">
        <v>1527</v>
      </c>
      <c r="B999" s="414" t="s">
        <v>1528</v>
      </c>
      <c r="C999" s="414" t="s">
        <v>1529</v>
      </c>
      <c r="D999" s="414" t="s">
        <v>7</v>
      </c>
      <c r="E999" s="414"/>
      <c r="F999" s="414"/>
      <c r="G999" s="414">
        <f>G991+G998</f>
        <v>0</v>
      </c>
      <c r="H999" s="414">
        <f>H991+H998</f>
        <v>0</v>
      </c>
      <c r="I999" s="414">
        <f>I991+I998</f>
        <v>0</v>
      </c>
      <c r="J999" s="414"/>
    </row>
    <row r="1000" spans="1:10" x14ac:dyDescent="0.25">
      <c r="A1000" s="798"/>
      <c r="B1000" s="799"/>
      <c r="C1000" s="799"/>
      <c r="D1000" s="799"/>
      <c r="E1000" s="799"/>
      <c r="F1000" s="799"/>
      <c r="G1000" s="799"/>
      <c r="H1000" s="799"/>
      <c r="I1000" s="800"/>
      <c r="J1000" s="801"/>
    </row>
    <row r="1001" spans="1:10" ht="16.2" customHeight="1" x14ac:dyDescent="0.25">
      <c r="A1001" s="752" t="s">
        <v>1530</v>
      </c>
      <c r="B1001" s="784" t="s">
        <v>1531</v>
      </c>
      <c r="C1001" s="785"/>
      <c r="D1001" s="786"/>
      <c r="E1001" s="787"/>
      <c r="F1001" s="787"/>
      <c r="G1001" s="787"/>
      <c r="H1001" s="787"/>
      <c r="I1001" s="788"/>
      <c r="J1001" s="789"/>
    </row>
    <row r="1002" spans="1:10" ht="16.2" customHeight="1" x14ac:dyDescent="0.25">
      <c r="A1002" s="790" t="s">
        <v>31</v>
      </c>
      <c r="B1002" s="791" t="s">
        <v>1513</v>
      </c>
      <c r="C1002" s="792" t="s">
        <v>972</v>
      </c>
      <c r="D1002" s="793" t="s">
        <v>1514</v>
      </c>
      <c r="E1002" s="761"/>
      <c r="F1002" s="761"/>
      <c r="G1002" s="761"/>
      <c r="H1002" s="414">
        <f>IFERROR(AVERAGEIF(E1002:G1002,"&gt;0",E1002:G1002),0)</f>
        <v>0</v>
      </c>
      <c r="I1002" s="761"/>
      <c r="J1002" s="794"/>
    </row>
    <row r="1003" spans="1:10" ht="16.2" customHeight="1" x14ac:dyDescent="0.25">
      <c r="A1003" s="790" t="s">
        <v>29</v>
      </c>
      <c r="B1003" s="749" t="s">
        <v>1515</v>
      </c>
      <c r="C1003" s="758" t="s">
        <v>165</v>
      </c>
      <c r="D1003" s="755" t="s">
        <v>152</v>
      </c>
      <c r="E1003" s="761"/>
      <c r="F1003" s="761"/>
      <c r="G1003" s="761"/>
      <c r="H1003" s="414">
        <f>IFERROR(AVERAGEIF(E1003:G1003,"&gt;0",E1003:G1003),0)</f>
        <v>0</v>
      </c>
      <c r="I1003" s="761"/>
      <c r="J1003" s="794"/>
    </row>
    <row r="1004" spans="1:10" ht="16.2" customHeight="1" x14ac:dyDescent="0.25">
      <c r="A1004" s="790" t="s">
        <v>27</v>
      </c>
      <c r="B1004" s="749" t="s">
        <v>1516</v>
      </c>
      <c r="C1004" s="758" t="s">
        <v>165</v>
      </c>
      <c r="D1004" s="755" t="s">
        <v>965</v>
      </c>
      <c r="E1004" s="759"/>
      <c r="F1004" s="759"/>
      <c r="G1004" s="759">
        <v>0</v>
      </c>
      <c r="H1004" s="414">
        <f>IFERROR(AVERAGEA(E1004:G1004),0)</f>
        <v>0</v>
      </c>
      <c r="I1004" s="759"/>
      <c r="J1004" s="794"/>
    </row>
    <row r="1005" spans="1:10" ht="16.2" customHeight="1" x14ac:dyDescent="0.25">
      <c r="A1005" s="795" t="s">
        <v>25</v>
      </c>
      <c r="B1005" s="796" t="s">
        <v>1517</v>
      </c>
      <c r="C1005" s="795" t="s">
        <v>165</v>
      </c>
      <c r="D1005" s="795" t="s">
        <v>155</v>
      </c>
      <c r="E1005" s="759"/>
      <c r="F1005" s="759"/>
      <c r="G1005" s="759">
        <v>0</v>
      </c>
      <c r="H1005" s="414">
        <f>IFERROR(AVERAGEA(E1005:G1005),0)</f>
        <v>0</v>
      </c>
      <c r="I1005" s="759"/>
      <c r="J1005" s="797"/>
    </row>
    <row r="1006" spans="1:10" ht="16.2" customHeight="1" x14ac:dyDescent="0.25">
      <c r="A1006" s="795" t="s">
        <v>23</v>
      </c>
      <c r="B1006" s="796" t="s">
        <v>1518</v>
      </c>
      <c r="C1006" s="795" t="s">
        <v>165</v>
      </c>
      <c r="D1006" s="795" t="s">
        <v>1519</v>
      </c>
      <c r="E1006" s="759"/>
      <c r="F1006" s="759"/>
      <c r="G1006" s="759">
        <v>0</v>
      </c>
      <c r="H1006" s="414">
        <f>IFERROR(AVERAGEA(E1006:G1006),0)</f>
        <v>0</v>
      </c>
      <c r="I1006" s="759"/>
      <c r="J1006" s="797"/>
    </row>
    <row r="1007" spans="1:10" ht="16.2" customHeight="1" x14ac:dyDescent="0.25">
      <c r="A1007" s="414" t="s">
        <v>20</v>
      </c>
      <c r="B1007" s="414" t="s">
        <v>1532</v>
      </c>
      <c r="C1007" s="414" t="s">
        <v>1521</v>
      </c>
      <c r="D1007" s="414" t="s">
        <v>7</v>
      </c>
      <c r="E1007" s="414"/>
      <c r="F1007" s="414"/>
      <c r="G1007" s="414">
        <f>(G1003*G1004)/1000</f>
        <v>0</v>
      </c>
      <c r="H1007" s="414">
        <f>(H1003*H1004)/1000</f>
        <v>0</v>
      </c>
      <c r="I1007" s="414">
        <f>(I1003*I1004)/1000</f>
        <v>0</v>
      </c>
      <c r="J1007" s="414"/>
    </row>
    <row r="1008" spans="1:10" ht="16.2" customHeight="1" x14ac:dyDescent="0.25">
      <c r="A1008" s="752" t="s">
        <v>1533</v>
      </c>
      <c r="B1008" s="784" t="s">
        <v>1534</v>
      </c>
      <c r="C1008" s="785"/>
      <c r="D1008" s="786"/>
      <c r="E1008" s="787"/>
      <c r="F1008" s="787"/>
      <c r="G1008" s="787"/>
      <c r="H1008" s="787"/>
      <c r="I1008" s="787"/>
      <c r="J1008" s="789"/>
    </row>
    <row r="1009" spans="1:10" ht="16.2" customHeight="1" x14ac:dyDescent="0.25">
      <c r="A1009" s="790" t="s">
        <v>31</v>
      </c>
      <c r="B1009" s="791" t="s">
        <v>1513</v>
      </c>
      <c r="C1009" s="792" t="s">
        <v>972</v>
      </c>
      <c r="D1009" s="793" t="s">
        <v>1514</v>
      </c>
      <c r="E1009" s="761"/>
      <c r="F1009" s="761"/>
      <c r="G1009" s="761"/>
      <c r="H1009" s="414">
        <f>IFERROR(AVERAGEIF(E1009:G1009,"&gt;0",E1009:G1009),0)</f>
        <v>0</v>
      </c>
      <c r="I1009" s="761"/>
      <c r="J1009" s="794"/>
    </row>
    <row r="1010" spans="1:10" ht="16.2" customHeight="1" x14ac:dyDescent="0.25">
      <c r="A1010" s="790" t="s">
        <v>29</v>
      </c>
      <c r="B1010" s="749" t="s">
        <v>1524</v>
      </c>
      <c r="C1010" s="758" t="s">
        <v>165</v>
      </c>
      <c r="D1010" s="755" t="s">
        <v>152</v>
      </c>
      <c r="E1010" s="761"/>
      <c r="F1010" s="761"/>
      <c r="G1010" s="761"/>
      <c r="H1010" s="414">
        <f>IFERROR(AVERAGEIF(E1010:G1010,"&gt;0",E1010:G1010),0)</f>
        <v>0</v>
      </c>
      <c r="I1010" s="761"/>
      <c r="J1010" s="794"/>
    </row>
    <row r="1011" spans="1:10" ht="16.2" customHeight="1" x14ac:dyDescent="0.25">
      <c r="A1011" s="790" t="s">
        <v>27</v>
      </c>
      <c r="B1011" s="749" t="s">
        <v>1525</v>
      </c>
      <c r="C1011" s="758" t="s">
        <v>165</v>
      </c>
      <c r="D1011" s="755" t="s">
        <v>965</v>
      </c>
      <c r="E1011" s="759"/>
      <c r="F1011" s="759"/>
      <c r="G1011" s="759">
        <v>0</v>
      </c>
      <c r="H1011" s="414">
        <f>IFERROR(AVERAGEA(E1011:G1011),0)</f>
        <v>0</v>
      </c>
      <c r="I1011" s="759"/>
      <c r="J1011" s="794"/>
    </row>
    <row r="1012" spans="1:10" ht="16.2" customHeight="1" x14ac:dyDescent="0.25">
      <c r="A1012" s="795" t="s">
        <v>25</v>
      </c>
      <c r="B1012" s="796" t="s">
        <v>1517</v>
      </c>
      <c r="C1012" s="795" t="s">
        <v>165</v>
      </c>
      <c r="D1012" s="795" t="s">
        <v>155</v>
      </c>
      <c r="E1012" s="759"/>
      <c r="F1012" s="759"/>
      <c r="G1012" s="759">
        <v>0</v>
      </c>
      <c r="H1012" s="414">
        <f>IFERROR(AVERAGEA(E1012:G1012),0)</f>
        <v>0</v>
      </c>
      <c r="I1012" s="759"/>
      <c r="J1012" s="797"/>
    </row>
    <row r="1013" spans="1:10" ht="16.2" customHeight="1" x14ac:dyDescent="0.25">
      <c r="A1013" s="795" t="s">
        <v>23</v>
      </c>
      <c r="B1013" s="796" t="s">
        <v>1518</v>
      </c>
      <c r="C1013" s="795" t="s">
        <v>165</v>
      </c>
      <c r="D1013" s="795" t="s">
        <v>1519</v>
      </c>
      <c r="E1013" s="759"/>
      <c r="F1013" s="759"/>
      <c r="G1013" s="759">
        <v>0</v>
      </c>
      <c r="H1013" s="414">
        <f>IFERROR(AVERAGEA(E1013:G1013),0)</f>
        <v>0</v>
      </c>
      <c r="I1013" s="759"/>
      <c r="J1013" s="797"/>
    </row>
    <row r="1014" spans="1:10" ht="16.2" customHeight="1" x14ac:dyDescent="0.25">
      <c r="A1014" s="414" t="s">
        <v>20</v>
      </c>
      <c r="B1014" s="414" t="s">
        <v>1535</v>
      </c>
      <c r="C1014" s="414" t="s">
        <v>1521</v>
      </c>
      <c r="D1014" s="414" t="s">
        <v>7</v>
      </c>
      <c r="E1014" s="414"/>
      <c r="F1014" s="414"/>
      <c r="G1014" s="414">
        <f>(G1010*G1011)/1000</f>
        <v>0</v>
      </c>
      <c r="H1014" s="414">
        <f>(H1010*H1011)/1000</f>
        <v>0</v>
      </c>
      <c r="I1014" s="414">
        <f>(I1010*I1011)/1000</f>
        <v>0</v>
      </c>
      <c r="J1014" s="414"/>
    </row>
    <row r="1015" spans="1:10" ht="16.2" customHeight="1" x14ac:dyDescent="0.25">
      <c r="A1015" s="414" t="s">
        <v>1536</v>
      </c>
      <c r="B1015" s="414" t="s">
        <v>1537</v>
      </c>
      <c r="C1015" s="414" t="s">
        <v>1538</v>
      </c>
      <c r="D1015" s="414" t="s">
        <v>7</v>
      </c>
      <c r="E1015" s="414"/>
      <c r="F1015" s="414"/>
      <c r="G1015" s="414">
        <f>G1014+G1007</f>
        <v>0</v>
      </c>
      <c r="H1015" s="414">
        <f>H1014+H1007</f>
        <v>0</v>
      </c>
      <c r="I1015" s="414">
        <f>I1014+I1007</f>
        <v>0</v>
      </c>
      <c r="J1015" s="414"/>
    </row>
    <row r="1016" spans="1:10" ht="28.2" customHeight="1" x14ac:dyDescent="0.25">
      <c r="A1016" s="414" t="s">
        <v>1539</v>
      </c>
      <c r="B1016" s="414" t="s">
        <v>1546</v>
      </c>
      <c r="C1016" s="414"/>
      <c r="D1016" s="414" t="s">
        <v>122</v>
      </c>
      <c r="E1016" s="414"/>
      <c r="F1016" s="414"/>
      <c r="G1016" s="414">
        <f>G650</f>
        <v>0</v>
      </c>
      <c r="H1016" s="414">
        <f>H650</f>
        <v>0</v>
      </c>
      <c r="I1016" s="414">
        <f>I650</f>
        <v>0</v>
      </c>
      <c r="J1016" s="414"/>
    </row>
    <row r="1017" spans="1:10" ht="16.2" customHeight="1" x14ac:dyDescent="0.25">
      <c r="A1017" s="414" t="s">
        <v>1540</v>
      </c>
      <c r="B1017" s="414" t="s">
        <v>1541</v>
      </c>
      <c r="C1017" s="414" t="s">
        <v>1542</v>
      </c>
      <c r="D1017" s="414" t="s">
        <v>7</v>
      </c>
      <c r="E1017" s="414"/>
      <c r="F1017" s="414"/>
      <c r="G1017" s="414">
        <f>IFERROR(G1015*100/G1016,0)</f>
        <v>0</v>
      </c>
      <c r="H1017" s="414">
        <f>IFERROR(H1015*100/H1016,0)</f>
        <v>0</v>
      </c>
      <c r="I1017" s="414">
        <f>IFERROR(I1015*100/I1016,0)</f>
        <v>0</v>
      </c>
      <c r="J1017" s="414"/>
    </row>
    <row r="1018" spans="1:10" ht="36.6" customHeight="1" x14ac:dyDescent="0.25">
      <c r="A1018" s="414" t="s">
        <v>1543</v>
      </c>
      <c r="B1018" s="414" t="s">
        <v>1544</v>
      </c>
      <c r="C1018" s="414" t="s">
        <v>1545</v>
      </c>
      <c r="D1018" s="414" t="s">
        <v>7</v>
      </c>
      <c r="E1018" s="414"/>
      <c r="F1018" s="414"/>
      <c r="G1018" s="414">
        <f>G999-G1017</f>
        <v>0</v>
      </c>
      <c r="H1018" s="414">
        <f>H999-H1017</f>
        <v>0</v>
      </c>
      <c r="I1018" s="414">
        <f>I999-I1017</f>
        <v>0</v>
      </c>
      <c r="J1018" s="414"/>
    </row>
    <row r="1019" spans="1:10" ht="16.2" customHeight="1" x14ac:dyDescent="0.25">
      <c r="A1019" s="600"/>
      <c r="B1019" s="463"/>
      <c r="C1019" s="443"/>
      <c r="D1019" s="443"/>
      <c r="E1019" s="443"/>
      <c r="F1019" s="443"/>
      <c r="G1019" s="443"/>
      <c r="H1019" s="326"/>
      <c r="I1019" s="443"/>
      <c r="J1019" s="498"/>
    </row>
    <row r="1020" spans="1:10" s="410" customFormat="1" x14ac:dyDescent="0.25">
      <c r="A1020" s="160" t="s">
        <v>6</v>
      </c>
      <c r="B1020" s="161" t="s">
        <v>11</v>
      </c>
      <c r="C1020" s="162"/>
      <c r="D1020" s="163"/>
      <c r="E1020" s="163"/>
      <c r="F1020" s="163"/>
      <c r="G1020" s="163"/>
      <c r="H1020" s="400"/>
      <c r="I1020" s="163"/>
      <c r="J1020" s="164"/>
    </row>
    <row r="1021" spans="1:10" ht="27.6" x14ac:dyDescent="0.25">
      <c r="A1021" s="415" t="s">
        <v>306</v>
      </c>
      <c r="B1021" s="416" t="s">
        <v>10</v>
      </c>
      <c r="C1021" s="415" t="s">
        <v>2001</v>
      </c>
      <c r="D1021" s="415" t="s">
        <v>7</v>
      </c>
      <c r="E1021" s="462"/>
      <c r="F1021" s="415"/>
      <c r="G1021" s="415">
        <f>G860+G861+G954+G955+G956+G980</f>
        <v>0</v>
      </c>
      <c r="H1021" s="414">
        <f>IFERROR(AVERAGEIF(E1021:G1021,"&gt;0",E1021:G1021),0)</f>
        <v>0</v>
      </c>
      <c r="I1021" s="415">
        <f>I860+I861+I954+I955+I956+I980</f>
        <v>0</v>
      </c>
      <c r="J1021" s="484"/>
    </row>
    <row r="1022" spans="1:10" x14ac:dyDescent="0.25">
      <c r="A1022" s="415" t="s">
        <v>307</v>
      </c>
      <c r="B1022" s="416" t="s">
        <v>9</v>
      </c>
      <c r="C1022" s="415" t="s">
        <v>2002</v>
      </c>
      <c r="D1022" s="415" t="s">
        <v>7</v>
      </c>
      <c r="E1022" s="415"/>
      <c r="F1022" s="415"/>
      <c r="G1022" s="415">
        <f>G957+G862+G981</f>
        <v>0</v>
      </c>
      <c r="H1022" s="414">
        <f>IFERROR(AVERAGEIF(E1022:G1022,"&gt;0",E1022:G1022),0)</f>
        <v>0</v>
      </c>
      <c r="I1022" s="415">
        <f>I957+I862+I981</f>
        <v>0</v>
      </c>
      <c r="J1022" s="484"/>
    </row>
    <row r="1023" spans="1:10" x14ac:dyDescent="0.25">
      <c r="A1023" s="415" t="s">
        <v>308</v>
      </c>
      <c r="B1023" s="416" t="s">
        <v>8</v>
      </c>
      <c r="C1023" s="415" t="s">
        <v>1547</v>
      </c>
      <c r="D1023" s="415" t="s">
        <v>7</v>
      </c>
      <c r="E1023" s="414"/>
      <c r="F1023" s="414"/>
      <c r="G1023" s="414">
        <f>G1021+G1022+G1018</f>
        <v>0</v>
      </c>
      <c r="H1023" s="414">
        <f>IFERROR(AVERAGEIF(E1023:G1023,"&gt;0",E1023:G1023),0)</f>
        <v>0</v>
      </c>
      <c r="I1023" s="414">
        <f>I1021+I1022+I1018</f>
        <v>0</v>
      </c>
      <c r="J1023" s="484"/>
    </row>
    <row r="1024" spans="1:10" x14ac:dyDescent="0.25">
      <c r="A1024" s="431"/>
      <c r="B1024" s="460"/>
      <c r="C1024" s="459"/>
      <c r="D1024" s="443"/>
      <c r="E1024" s="326"/>
      <c r="F1024" s="326"/>
      <c r="G1024" s="326"/>
      <c r="H1024" s="326"/>
      <c r="I1024" s="326"/>
      <c r="J1024" s="503"/>
    </row>
    <row r="1025" spans="1:10" s="410" customFormat="1" x14ac:dyDescent="0.25">
      <c r="A1025" s="160" t="s">
        <v>0</v>
      </c>
      <c r="B1025" s="161" t="s">
        <v>5</v>
      </c>
      <c r="C1025" s="162"/>
      <c r="D1025" s="163"/>
      <c r="E1025" s="163"/>
      <c r="F1025" s="163"/>
      <c r="G1025" s="163"/>
      <c r="H1025" s="400"/>
      <c r="I1025" s="163"/>
      <c r="J1025" s="164"/>
    </row>
    <row r="1026" spans="1:10" x14ac:dyDescent="0.25">
      <c r="A1026" s="415" t="s">
        <v>309</v>
      </c>
      <c r="B1026" s="416" t="s">
        <v>4</v>
      </c>
      <c r="C1026" s="415" t="s">
        <v>2005</v>
      </c>
      <c r="D1026" s="415" t="s">
        <v>1</v>
      </c>
      <c r="E1026" s="415"/>
      <c r="F1026" s="415"/>
      <c r="G1026" s="415">
        <f>IFERROR((G935+G919+G903+G889+G875+G950)*10/G678,0)</f>
        <v>0</v>
      </c>
      <c r="H1026" s="415">
        <f>IFERROR((H935+H919+H903+H889+H875+H950)*10/H678,0)</f>
        <v>0</v>
      </c>
      <c r="I1026" s="415">
        <f>IFERROR((I935+I919+I903+I889+I875+I950)*10/I678,0)</f>
        <v>0</v>
      </c>
      <c r="J1026" s="484"/>
    </row>
    <row r="1027" spans="1:10" x14ac:dyDescent="0.25">
      <c r="A1027" s="415" t="s">
        <v>310</v>
      </c>
      <c r="B1027" s="416" t="s">
        <v>3</v>
      </c>
      <c r="C1027" s="415" t="s">
        <v>2006</v>
      </c>
      <c r="D1027" s="415" t="s">
        <v>1</v>
      </c>
      <c r="E1027" s="415"/>
      <c r="F1027" s="415"/>
      <c r="G1027" s="415">
        <f>IFERROR(((G936+G920+G904+G890+G876+G951)*10+(G779+G792+G805+G818+G831+G844+G857)*10)/G689,0)</f>
        <v>0</v>
      </c>
      <c r="H1027" s="415">
        <f>IFERROR(((H936+H920+H904+H890+H876+H951)*10+(H779+H792+H805+H818+H831+H844+H857)*10)/H689,0)</f>
        <v>0</v>
      </c>
      <c r="I1027" s="415">
        <f>IFERROR(((I936+I920+I904+I890+I876+I951)*10+(I779+I792+I805+I818+I831+I844+I857)*10)/I689,0)</f>
        <v>0</v>
      </c>
      <c r="J1027" s="484"/>
    </row>
    <row r="1028" spans="1:10" x14ac:dyDescent="0.25">
      <c r="A1028" s="415" t="s">
        <v>311</v>
      </c>
      <c r="B1028" s="416" t="s">
        <v>2</v>
      </c>
      <c r="C1028" s="415" t="s">
        <v>2007</v>
      </c>
      <c r="D1028" s="415" t="s">
        <v>1</v>
      </c>
      <c r="E1028" s="415"/>
      <c r="F1028" s="415"/>
      <c r="G1028" s="415">
        <f>IFERROR(G980*10/G697,0)</f>
        <v>0</v>
      </c>
      <c r="H1028" s="415">
        <f>IFERROR(H980*10/H697,0)</f>
        <v>0</v>
      </c>
      <c r="I1028" s="415">
        <f>IFERROR(I980*10/I697,0)</f>
        <v>0</v>
      </c>
      <c r="J1028" s="484"/>
    </row>
    <row r="1029" spans="1:10" ht="27.6" x14ac:dyDescent="0.25">
      <c r="A1029" s="415" t="s">
        <v>660</v>
      </c>
      <c r="B1029" s="416" t="s">
        <v>661</v>
      </c>
      <c r="C1029" s="415" t="s">
        <v>2004</v>
      </c>
      <c r="D1029" s="415" t="s">
        <v>1</v>
      </c>
      <c r="E1029" s="414"/>
      <c r="F1029" s="414"/>
      <c r="G1029" s="414">
        <f>IFERROR(((G743*G746*1000)-((G750*G751*1000)+(G755*G756*1000)))/((G646/100)*G738*10^5),0)</f>
        <v>0</v>
      </c>
      <c r="H1029" s="414">
        <f>IFERROR(((H743*H746*1000)-((H750*H751*1000)+(H755*H756*1000)))/((H646/100)*H738*10^5),0)</f>
        <v>0</v>
      </c>
      <c r="I1029" s="414">
        <f>IFERROR(((I743*I746*1000)-((I750*I751*1000)+(I755*I756*1000)))/((I646/100)*I738*10^5),0)</f>
        <v>0</v>
      </c>
      <c r="J1029" s="484"/>
    </row>
    <row r="1030" spans="1:10" ht="27.6" x14ac:dyDescent="0.25">
      <c r="A1030" s="415" t="s">
        <v>663</v>
      </c>
      <c r="B1030" s="416" t="s">
        <v>662</v>
      </c>
      <c r="C1030" s="415" t="s">
        <v>2004</v>
      </c>
      <c r="D1030" s="415" t="s">
        <v>1</v>
      </c>
      <c r="E1030" s="414"/>
      <c r="F1030" s="414"/>
      <c r="G1030" s="414">
        <f>IFERROR(((G716*G719*1000)-((G723*G724*1000)+(G728*G729*1000)))/((G646/100)*G711*10^5),0)</f>
        <v>0</v>
      </c>
      <c r="H1030" s="414">
        <f>IFERROR(((H716*H719*1000)-((H723*H724*1000)+(H728*H729*1000)))/((H646/100)*H711*10^5),0)</f>
        <v>0</v>
      </c>
      <c r="I1030" s="414">
        <f>IFERROR(((I716*I719*1000)-((I723*I724*1000)+(I728*I729*1000)))/((I646/100)*I711*10^5),0)</f>
        <v>0</v>
      </c>
      <c r="J1030" s="484"/>
    </row>
    <row r="1031" spans="1:10" s="605" customFormat="1" ht="27.6" x14ac:dyDescent="0.25">
      <c r="A1031" s="602" t="s">
        <v>1503</v>
      </c>
      <c r="B1031" s="603" t="s">
        <v>1035</v>
      </c>
      <c r="C1031" s="415" t="s">
        <v>2003</v>
      </c>
      <c r="D1031" s="602" t="s">
        <v>1</v>
      </c>
      <c r="E1031" s="939"/>
      <c r="F1031" s="939"/>
      <c r="G1031" s="939">
        <f>IFERROR(((G671*860)+(G678*G1026)+(G1027*G689)+(G697*G1028)+(G1029*G738)+(G711*G1030))/(G671+G678+G689+G697+G738+G711),0)</f>
        <v>0</v>
      </c>
      <c r="H1031" s="939">
        <f>IFERROR(((H671*860)+(H678*H1026)+(H1027*H689)+(H697*H1028)+(H1029*H738)+(H711*H1030))/(H671+H678+H689+H697+H738+H711),0)</f>
        <v>0</v>
      </c>
      <c r="I1031" s="939">
        <f>IFERROR(((I671*860)+(I678*I1026)+(I1027*I689)+(I697*I1028)+(I1029*I738)+(I711*I1030))/(I671+I678+I689+I697+I738+I711),0)</f>
        <v>0</v>
      </c>
      <c r="J1031" s="604"/>
    </row>
    <row r="1032" spans="1:10" x14ac:dyDescent="0.25">
      <c r="A1032" s="411"/>
      <c r="B1032" s="407"/>
      <c r="C1032" s="406"/>
      <c r="D1032" s="408"/>
      <c r="E1032" s="406"/>
      <c r="F1032" s="406"/>
      <c r="G1032" s="406"/>
      <c r="H1032" s="430"/>
      <c r="I1032" s="408"/>
      <c r="J1032" s="488"/>
    </row>
    <row r="1033" spans="1:10" s="410" customFormat="1" x14ac:dyDescent="0.25">
      <c r="A1033" s="160" t="s">
        <v>195</v>
      </c>
      <c r="B1033" s="161" t="s">
        <v>2499</v>
      </c>
      <c r="C1033" s="162"/>
      <c r="D1033" s="163"/>
      <c r="E1033" s="163"/>
      <c r="F1033" s="163"/>
      <c r="G1033" s="163"/>
      <c r="H1033" s="400"/>
      <c r="I1033" s="163"/>
      <c r="J1033" s="164"/>
    </row>
    <row r="1034" spans="1:10" ht="14.4" x14ac:dyDescent="0.25">
      <c r="A1034" s="411" t="s">
        <v>153</v>
      </c>
      <c r="B1034" s="412" t="s">
        <v>305</v>
      </c>
      <c r="C1034" s="453" t="s">
        <v>165</v>
      </c>
      <c r="D1034" s="453" t="s">
        <v>152</v>
      </c>
      <c r="E1034" s="194"/>
      <c r="F1034" s="194"/>
      <c r="G1034" s="194"/>
      <c r="H1034" s="414">
        <f>IFERROR(AVERAGEIF(E1034:G1034,"&gt;0",E1034:G1034),0)</f>
        <v>0</v>
      </c>
      <c r="I1034" s="194"/>
      <c r="J1034" s="504"/>
    </row>
    <row r="1035" spans="1:10" ht="14.4" x14ac:dyDescent="0.25">
      <c r="A1035" s="411" t="s">
        <v>151</v>
      </c>
      <c r="B1035" s="412" t="s">
        <v>150</v>
      </c>
      <c r="C1035" s="453" t="s">
        <v>165</v>
      </c>
      <c r="D1035" s="453" t="s">
        <v>122</v>
      </c>
      <c r="E1035" s="194"/>
      <c r="F1035" s="194"/>
      <c r="G1035" s="194"/>
      <c r="H1035" s="414">
        <f>IFERROR(AVERAGEIF(E1035:G1035,"&gt;0",E1035:G1035),0)</f>
        <v>0</v>
      </c>
      <c r="I1035" s="194"/>
      <c r="J1035" s="504"/>
    </row>
    <row r="1036" spans="1:10" ht="14.4" x14ac:dyDescent="0.25">
      <c r="A1036" s="411" t="s">
        <v>149</v>
      </c>
      <c r="B1036" s="412" t="s">
        <v>352</v>
      </c>
      <c r="C1036" s="453" t="s">
        <v>165</v>
      </c>
      <c r="D1036" s="453" t="s">
        <v>122</v>
      </c>
      <c r="E1036" s="194"/>
      <c r="F1036" s="194"/>
      <c r="G1036" s="194"/>
      <c r="H1036" s="414">
        <f>IFERROR(AVERAGEIF(E1036:G1036,"&gt;0",E1036:G1036),0)</f>
        <v>0</v>
      </c>
      <c r="I1036" s="194"/>
      <c r="J1036" s="504"/>
    </row>
    <row r="1037" spans="1:10" ht="14.4" x14ac:dyDescent="0.25">
      <c r="A1037" s="411" t="s">
        <v>148</v>
      </c>
      <c r="B1037" s="412" t="s">
        <v>147</v>
      </c>
      <c r="C1037" s="453" t="s">
        <v>165</v>
      </c>
      <c r="D1037" s="453" t="s">
        <v>122</v>
      </c>
      <c r="E1037" s="194"/>
      <c r="F1037" s="194"/>
      <c r="G1037" s="194"/>
      <c r="H1037" s="414">
        <f>IFERROR(AVERAGEIF(E1037:G1037,"&gt;0",E1037:G1037),0)</f>
        <v>0</v>
      </c>
      <c r="I1037" s="194"/>
      <c r="J1037" s="504"/>
    </row>
    <row r="1038" spans="1:10" x14ac:dyDescent="0.25">
      <c r="A1038" s="411"/>
      <c r="B1038" s="412"/>
      <c r="C1038" s="453"/>
      <c r="D1038" s="453"/>
      <c r="E1038" s="452"/>
      <c r="F1038" s="452"/>
      <c r="G1038" s="452"/>
      <c r="H1038" s="328"/>
      <c r="I1038" s="452"/>
      <c r="J1038" s="504"/>
    </row>
    <row r="1039" spans="1:10" s="410" customFormat="1" x14ac:dyDescent="0.25">
      <c r="A1039" s="160" t="s">
        <v>194</v>
      </c>
      <c r="B1039" s="161" t="s">
        <v>977</v>
      </c>
      <c r="C1039" s="162"/>
      <c r="D1039" s="163"/>
      <c r="E1039" s="163"/>
      <c r="F1039" s="163"/>
      <c r="G1039" s="163"/>
      <c r="H1039" s="400"/>
      <c r="I1039" s="163"/>
      <c r="J1039" s="164"/>
    </row>
    <row r="1040" spans="1:10" ht="14.4" x14ac:dyDescent="0.25">
      <c r="A1040" s="423" t="s">
        <v>153</v>
      </c>
      <c r="B1040" s="412" t="s">
        <v>365</v>
      </c>
      <c r="C1040" s="453" t="s">
        <v>165</v>
      </c>
      <c r="D1040" s="431" t="s">
        <v>53</v>
      </c>
      <c r="E1040" s="482"/>
      <c r="F1040" s="482"/>
      <c r="G1040" s="482">
        <v>0</v>
      </c>
      <c r="H1040" s="414">
        <f>AVERAGEA(E1040:G1040)</f>
        <v>0</v>
      </c>
      <c r="I1040" s="482"/>
      <c r="J1040" s="504"/>
    </row>
    <row r="1041" spans="1:10" ht="14.4" x14ac:dyDescent="0.25">
      <c r="A1041" s="411" t="s">
        <v>151</v>
      </c>
      <c r="B1041" s="412" t="s">
        <v>407</v>
      </c>
      <c r="C1041" s="453" t="s">
        <v>165</v>
      </c>
      <c r="D1041" s="453" t="s">
        <v>408</v>
      </c>
      <c r="E1041" s="508"/>
      <c r="F1041" s="508"/>
      <c r="G1041" s="508"/>
      <c r="H1041" s="508"/>
      <c r="I1041" s="508"/>
      <c r="J1041" s="504"/>
    </row>
    <row r="1042" spans="1:10" ht="16.2" x14ac:dyDescent="0.25">
      <c r="A1042" s="411" t="s">
        <v>149</v>
      </c>
      <c r="B1042" s="412" t="s">
        <v>2500</v>
      </c>
      <c r="C1042" s="453" t="s">
        <v>165</v>
      </c>
      <c r="D1042" s="453" t="s">
        <v>356</v>
      </c>
      <c r="E1042" s="482"/>
      <c r="F1042" s="482"/>
      <c r="G1042" s="482">
        <v>0</v>
      </c>
      <c r="H1042" s="414">
        <f>AVERAGEA(E1042:G1042)</f>
        <v>0</v>
      </c>
      <c r="I1042" s="482"/>
      <c r="J1042" s="504"/>
    </row>
    <row r="1043" spans="1:10" ht="14.4" x14ac:dyDescent="0.25">
      <c r="A1043" s="411" t="s">
        <v>148</v>
      </c>
      <c r="B1043" s="412" t="s">
        <v>283</v>
      </c>
      <c r="C1043" s="453" t="s">
        <v>165</v>
      </c>
      <c r="D1043" s="453" t="s">
        <v>122</v>
      </c>
      <c r="E1043" s="194"/>
      <c r="F1043" s="194"/>
      <c r="G1043" s="194"/>
      <c r="H1043" s="414">
        <f t="shared" ref="H1043:H1052" si="21">IFERROR(AVERAGEIF(E1043:G1043,"&gt;0",E1043:G1043),0)</f>
        <v>0</v>
      </c>
      <c r="I1043" s="194"/>
      <c r="J1043" s="504"/>
    </row>
    <row r="1044" spans="1:10" ht="14.4" x14ac:dyDescent="0.25">
      <c r="A1044" s="411" t="s">
        <v>161</v>
      </c>
      <c r="B1044" s="412" t="s">
        <v>285</v>
      </c>
      <c r="C1044" s="453" t="s">
        <v>165</v>
      </c>
      <c r="D1044" s="453" t="s">
        <v>122</v>
      </c>
      <c r="E1044" s="194"/>
      <c r="F1044" s="194"/>
      <c r="G1044" s="194"/>
      <c r="H1044" s="414">
        <f t="shared" si="21"/>
        <v>0</v>
      </c>
      <c r="I1044" s="194"/>
      <c r="J1044" s="504"/>
    </row>
    <row r="1045" spans="1:10" ht="14.4" x14ac:dyDescent="0.25">
      <c r="A1045" s="411" t="s">
        <v>159</v>
      </c>
      <c r="B1045" s="412" t="s">
        <v>284</v>
      </c>
      <c r="C1045" s="453" t="s">
        <v>165</v>
      </c>
      <c r="D1045" s="453" t="s">
        <v>122</v>
      </c>
      <c r="E1045" s="194"/>
      <c r="F1045" s="194"/>
      <c r="G1045" s="194"/>
      <c r="H1045" s="414">
        <f t="shared" si="21"/>
        <v>0</v>
      </c>
      <c r="I1045" s="194"/>
      <c r="J1045" s="504"/>
    </row>
    <row r="1046" spans="1:10" ht="14.4" x14ac:dyDescent="0.25">
      <c r="A1046" s="411" t="s">
        <v>177</v>
      </c>
      <c r="B1046" s="412" t="s">
        <v>281</v>
      </c>
      <c r="C1046" s="453" t="s">
        <v>165</v>
      </c>
      <c r="D1046" s="453" t="s">
        <v>122</v>
      </c>
      <c r="E1046" s="194"/>
      <c r="F1046" s="194"/>
      <c r="G1046" s="194"/>
      <c r="H1046" s="414">
        <f t="shared" si="21"/>
        <v>0</v>
      </c>
      <c r="I1046" s="194"/>
      <c r="J1046" s="504"/>
    </row>
    <row r="1047" spans="1:10" ht="14.4" x14ac:dyDescent="0.25">
      <c r="A1047" s="413" t="s">
        <v>167</v>
      </c>
      <c r="B1047" s="412" t="s">
        <v>282</v>
      </c>
      <c r="C1047" s="453" t="s">
        <v>165</v>
      </c>
      <c r="D1047" s="453" t="s">
        <v>122</v>
      </c>
      <c r="E1047" s="194"/>
      <c r="F1047" s="194"/>
      <c r="G1047" s="194"/>
      <c r="H1047" s="414">
        <f t="shared" si="21"/>
        <v>0</v>
      </c>
      <c r="I1047" s="194"/>
      <c r="J1047" s="504"/>
    </row>
    <row r="1048" spans="1:10" ht="14.4" x14ac:dyDescent="0.25">
      <c r="A1048" s="413" t="s">
        <v>286</v>
      </c>
      <c r="B1048" s="412" t="s">
        <v>412</v>
      </c>
      <c r="C1048" s="453" t="s">
        <v>165</v>
      </c>
      <c r="D1048" s="453" t="s">
        <v>122</v>
      </c>
      <c r="E1048" s="194"/>
      <c r="F1048" s="194"/>
      <c r="G1048" s="194"/>
      <c r="H1048" s="414">
        <f t="shared" si="21"/>
        <v>0</v>
      </c>
      <c r="I1048" s="194"/>
      <c r="J1048" s="504"/>
    </row>
    <row r="1049" spans="1:10" ht="14.4" x14ac:dyDescent="0.25">
      <c r="A1049" s="413" t="s">
        <v>287</v>
      </c>
      <c r="B1049" s="412" t="s">
        <v>413</v>
      </c>
      <c r="C1049" s="453" t="s">
        <v>165</v>
      </c>
      <c r="D1049" s="453" t="s">
        <v>419</v>
      </c>
      <c r="E1049" s="194"/>
      <c r="F1049" s="194"/>
      <c r="G1049" s="194"/>
      <c r="H1049" s="414">
        <f t="shared" si="21"/>
        <v>0</v>
      </c>
      <c r="I1049" s="194"/>
      <c r="J1049" s="504"/>
    </row>
    <row r="1050" spans="1:10" ht="14.4" x14ac:dyDescent="0.25">
      <c r="A1050" s="413" t="s">
        <v>288</v>
      </c>
      <c r="B1050" s="412" t="s">
        <v>414</v>
      </c>
      <c r="C1050" s="453" t="s">
        <v>165</v>
      </c>
      <c r="D1050" s="453" t="s">
        <v>419</v>
      </c>
      <c r="E1050" s="194"/>
      <c r="F1050" s="194"/>
      <c r="G1050" s="194"/>
      <c r="H1050" s="414">
        <f t="shared" si="21"/>
        <v>0</v>
      </c>
      <c r="I1050" s="194"/>
      <c r="J1050" s="504"/>
    </row>
    <row r="1051" spans="1:10" ht="14.4" x14ac:dyDescent="0.25">
      <c r="A1051" s="413" t="s">
        <v>289</v>
      </c>
      <c r="B1051" s="412" t="s">
        <v>415</v>
      </c>
      <c r="C1051" s="453" t="s">
        <v>165</v>
      </c>
      <c r="D1051" s="453" t="s">
        <v>122</v>
      </c>
      <c r="E1051" s="194"/>
      <c r="F1051" s="194"/>
      <c r="G1051" s="194"/>
      <c r="H1051" s="414">
        <f t="shared" si="21"/>
        <v>0</v>
      </c>
      <c r="I1051" s="194"/>
      <c r="J1051" s="504"/>
    </row>
    <row r="1052" spans="1:10" ht="14.4" x14ac:dyDescent="0.25">
      <c r="A1052" s="413" t="s">
        <v>347</v>
      </c>
      <c r="B1052" s="412" t="s">
        <v>416</v>
      </c>
      <c r="C1052" s="453" t="s">
        <v>165</v>
      </c>
      <c r="D1052" s="453" t="s">
        <v>122</v>
      </c>
      <c r="E1052" s="194"/>
      <c r="F1052" s="194"/>
      <c r="G1052" s="194"/>
      <c r="H1052" s="414">
        <f t="shared" si="21"/>
        <v>0</v>
      </c>
      <c r="I1052" s="194"/>
      <c r="J1052" s="504"/>
    </row>
    <row r="1053" spans="1:10" x14ac:dyDescent="0.25">
      <c r="A1053" s="413" t="s">
        <v>409</v>
      </c>
      <c r="B1053" s="412" t="s">
        <v>417</v>
      </c>
      <c r="C1053" s="453" t="s">
        <v>165</v>
      </c>
      <c r="D1053" s="453" t="s">
        <v>152</v>
      </c>
      <c r="E1053" s="414"/>
      <c r="F1053" s="414"/>
      <c r="G1053" s="414">
        <f>G59</f>
        <v>0</v>
      </c>
      <c r="H1053" s="414">
        <f>H59</f>
        <v>0</v>
      </c>
      <c r="I1053" s="414">
        <f>I59</f>
        <v>0</v>
      </c>
      <c r="J1053" s="504"/>
    </row>
    <row r="1054" spans="1:10" x14ac:dyDescent="0.25">
      <c r="A1054" s="428" t="s">
        <v>817</v>
      </c>
      <c r="B1054" s="412" t="s">
        <v>418</v>
      </c>
      <c r="C1054" s="453" t="s">
        <v>165</v>
      </c>
      <c r="D1054" s="453" t="s">
        <v>122</v>
      </c>
      <c r="E1054" s="414"/>
      <c r="F1054" s="414"/>
      <c r="G1054" s="414">
        <f>G650</f>
        <v>0</v>
      </c>
      <c r="H1054" s="414">
        <f>H650</f>
        <v>0</v>
      </c>
      <c r="I1054" s="414">
        <f>I650</f>
        <v>0</v>
      </c>
      <c r="J1054" s="504"/>
    </row>
    <row r="1055" spans="1:10" x14ac:dyDescent="0.25">
      <c r="A1055" s="413"/>
      <c r="B1055" s="412"/>
      <c r="C1055" s="428"/>
      <c r="D1055" s="453"/>
      <c r="E1055" s="452"/>
      <c r="F1055" s="452"/>
      <c r="G1055" s="452"/>
      <c r="H1055" s="328"/>
      <c r="I1055" s="504"/>
      <c r="J1055" s="504"/>
    </row>
    <row r="1056" spans="1:10" s="410" customFormat="1" x14ac:dyDescent="0.25">
      <c r="A1056" s="160" t="s">
        <v>554</v>
      </c>
      <c r="B1056" s="161" t="s">
        <v>829</v>
      </c>
      <c r="C1056" s="162"/>
      <c r="D1056" s="163"/>
      <c r="E1056" s="163"/>
      <c r="F1056" s="163"/>
      <c r="G1056" s="163"/>
      <c r="H1056" s="400"/>
      <c r="I1056" s="163"/>
      <c r="J1056" s="164"/>
    </row>
    <row r="1057" spans="1:10" s="410" customFormat="1" ht="41.4" x14ac:dyDescent="0.25">
      <c r="A1057" s="160" t="s">
        <v>555</v>
      </c>
      <c r="B1057" s="161" t="s">
        <v>830</v>
      </c>
      <c r="C1057" s="162"/>
      <c r="D1057" s="163"/>
      <c r="E1057" s="163"/>
      <c r="F1057" s="163"/>
      <c r="G1057" s="163"/>
      <c r="H1057" s="400"/>
      <c r="I1057" s="163"/>
      <c r="J1057" s="164"/>
    </row>
    <row r="1058" spans="1:10" x14ac:dyDescent="0.25">
      <c r="A1058" s="415" t="s">
        <v>31</v>
      </c>
      <c r="B1058" s="416" t="s">
        <v>831</v>
      </c>
      <c r="C1058" s="415" t="s">
        <v>165</v>
      </c>
      <c r="D1058" s="415" t="s">
        <v>255</v>
      </c>
      <c r="E1058" s="416"/>
      <c r="F1058" s="416"/>
      <c r="G1058" s="416"/>
      <c r="H1058" s="464"/>
      <c r="I1058" s="416">
        <f>'Annex Addl Eqp List-Env'!J27</f>
        <v>0</v>
      </c>
      <c r="J1058" s="505"/>
    </row>
    <row r="1059" spans="1:10" x14ac:dyDescent="0.25">
      <c r="A1059" s="415" t="s">
        <v>29</v>
      </c>
      <c r="B1059" s="416" t="s">
        <v>832</v>
      </c>
      <c r="C1059" s="415" t="s">
        <v>165</v>
      </c>
      <c r="D1059" s="415" t="s">
        <v>7</v>
      </c>
      <c r="E1059" s="416"/>
      <c r="F1059" s="416"/>
      <c r="G1059" s="416"/>
      <c r="H1059" s="464"/>
      <c r="I1059" s="416">
        <f>'Annex Addl Eqp List-Env'!K27</f>
        <v>0</v>
      </c>
      <c r="J1059" s="505"/>
    </row>
    <row r="1060" spans="1:10" ht="14.4" x14ac:dyDescent="0.25">
      <c r="A1060" s="465"/>
      <c r="B1060" s="466"/>
      <c r="C1060" s="467"/>
      <c r="D1060" s="467"/>
      <c r="E1060" s="468"/>
      <c r="F1060" s="468"/>
      <c r="G1060" s="468"/>
      <c r="H1060" s="468"/>
      <c r="I1060" s="468"/>
      <c r="J1060" s="143"/>
    </row>
    <row r="1061" spans="1:10" s="410" customFormat="1" x14ac:dyDescent="0.25">
      <c r="A1061" s="160" t="s">
        <v>556</v>
      </c>
      <c r="B1061" s="161" t="s">
        <v>2552</v>
      </c>
      <c r="C1061" s="162"/>
      <c r="D1061" s="163"/>
      <c r="E1061" s="163"/>
      <c r="F1061" s="163"/>
      <c r="G1061" s="163"/>
      <c r="H1061" s="400"/>
      <c r="I1061" s="163"/>
      <c r="J1061" s="164"/>
    </row>
    <row r="1062" spans="1:10" ht="28.8" x14ac:dyDescent="0.25">
      <c r="A1062" s="465" t="s">
        <v>31</v>
      </c>
      <c r="B1062" s="466" t="s">
        <v>833</v>
      </c>
      <c r="C1062" s="467" t="s">
        <v>165</v>
      </c>
      <c r="D1062" s="467" t="s">
        <v>53</v>
      </c>
      <c r="E1062" s="469"/>
      <c r="F1062" s="469"/>
      <c r="G1062" s="469"/>
      <c r="H1062" s="469"/>
      <c r="I1062" s="142"/>
      <c r="J1062" s="143"/>
    </row>
    <row r="1063" spans="1:10" ht="43.2" x14ac:dyDescent="0.25">
      <c r="A1063" s="465" t="s">
        <v>29</v>
      </c>
      <c r="B1063" s="466" t="s">
        <v>834</v>
      </c>
      <c r="C1063" s="467" t="s">
        <v>165</v>
      </c>
      <c r="D1063" s="467" t="s">
        <v>53</v>
      </c>
      <c r="E1063" s="469"/>
      <c r="F1063" s="469"/>
      <c r="G1063" s="469"/>
      <c r="H1063" s="469"/>
      <c r="I1063" s="142"/>
      <c r="J1063" s="143"/>
    </row>
    <row r="1064" spans="1:10" ht="43.2" x14ac:dyDescent="0.25">
      <c r="A1064" s="465" t="s">
        <v>27</v>
      </c>
      <c r="B1064" s="466" t="s">
        <v>835</v>
      </c>
      <c r="C1064" s="467" t="s">
        <v>165</v>
      </c>
      <c r="D1064" s="467" t="s">
        <v>53</v>
      </c>
      <c r="E1064" s="469"/>
      <c r="F1064" s="469"/>
      <c r="G1064" s="469"/>
      <c r="H1064" s="469"/>
      <c r="I1064" s="142"/>
      <c r="J1064" s="143"/>
    </row>
    <row r="1065" spans="1:10" s="410" customFormat="1" x14ac:dyDescent="0.25">
      <c r="A1065" s="160" t="s">
        <v>557</v>
      </c>
      <c r="B1065" s="161" t="s">
        <v>836</v>
      </c>
      <c r="C1065" s="162"/>
      <c r="D1065" s="163"/>
      <c r="E1065" s="163"/>
      <c r="F1065" s="163"/>
      <c r="G1065" s="163"/>
      <c r="H1065" s="400"/>
      <c r="I1065" s="163"/>
      <c r="J1065" s="164"/>
    </row>
    <row r="1066" spans="1:10" ht="27.6" x14ac:dyDescent="0.25">
      <c r="A1066" s="415" t="s">
        <v>31</v>
      </c>
      <c r="B1066" s="416" t="s">
        <v>837</v>
      </c>
      <c r="C1066" s="415" t="s">
        <v>165</v>
      </c>
      <c r="D1066" s="415" t="s">
        <v>255</v>
      </c>
      <c r="E1066" s="416"/>
      <c r="F1066" s="416"/>
      <c r="G1066" s="416"/>
      <c r="H1066" s="464"/>
      <c r="I1066" s="416">
        <f>'Annex Project Activites List'!K27</f>
        <v>0</v>
      </c>
      <c r="J1066" s="505"/>
    </row>
    <row r="1067" spans="1:10" ht="27.6" x14ac:dyDescent="0.25">
      <c r="A1067" s="415" t="s">
        <v>29</v>
      </c>
      <c r="B1067" s="416" t="s">
        <v>838</v>
      </c>
      <c r="C1067" s="415" t="s">
        <v>165</v>
      </c>
      <c r="D1067" s="415" t="s">
        <v>7</v>
      </c>
      <c r="E1067" s="416"/>
      <c r="F1067" s="416"/>
      <c r="G1067" s="416"/>
      <c r="H1067" s="464"/>
      <c r="I1067" s="416">
        <f>'Annex Project Activites List'!L27</f>
        <v>0</v>
      </c>
      <c r="J1067" s="505"/>
    </row>
    <row r="1068" spans="1:10" s="410" customFormat="1" x14ac:dyDescent="0.25">
      <c r="A1068" s="160" t="s">
        <v>558</v>
      </c>
      <c r="B1068" s="161" t="s">
        <v>839</v>
      </c>
      <c r="C1068" s="162"/>
      <c r="D1068" s="163"/>
      <c r="E1068" s="163"/>
      <c r="F1068" s="163"/>
      <c r="G1068" s="163"/>
      <c r="H1068" s="400"/>
      <c r="I1068" s="163"/>
      <c r="J1068" s="164"/>
    </row>
    <row r="1069" spans="1:10" ht="43.2" x14ac:dyDescent="0.25">
      <c r="A1069" s="465" t="s">
        <v>31</v>
      </c>
      <c r="B1069" s="466" t="s">
        <v>840</v>
      </c>
      <c r="C1069" s="467" t="s">
        <v>165</v>
      </c>
      <c r="D1069" s="467" t="s">
        <v>255</v>
      </c>
      <c r="E1069" s="196"/>
      <c r="F1069" s="196"/>
      <c r="G1069" s="196"/>
      <c r="H1069" s="469"/>
      <c r="I1069" s="142"/>
      <c r="J1069" s="143"/>
    </row>
    <row r="1070" spans="1:10" ht="43.2" x14ac:dyDescent="0.25">
      <c r="A1070" s="465" t="s">
        <v>29</v>
      </c>
      <c r="B1070" s="466" t="s">
        <v>841</v>
      </c>
      <c r="C1070" s="467" t="s">
        <v>165</v>
      </c>
      <c r="D1070" s="467" t="s">
        <v>7</v>
      </c>
      <c r="E1070" s="196"/>
      <c r="F1070" s="196"/>
      <c r="G1070" s="196"/>
      <c r="H1070" s="469"/>
      <c r="I1070" s="142"/>
      <c r="J1070" s="143"/>
    </row>
    <row r="1071" spans="1:10" ht="28.8" x14ac:dyDescent="0.25">
      <c r="A1071" s="465" t="s">
        <v>27</v>
      </c>
      <c r="B1071" s="466" t="s">
        <v>2501</v>
      </c>
      <c r="C1071" s="467" t="s">
        <v>165</v>
      </c>
      <c r="D1071" s="467" t="s">
        <v>842</v>
      </c>
      <c r="E1071" s="196"/>
      <c r="F1071" s="196"/>
      <c r="G1071" s="196"/>
      <c r="H1071" s="469"/>
      <c r="I1071" s="142"/>
      <c r="J1071" s="143"/>
    </row>
    <row r="1072" spans="1:10" ht="43.2" x14ac:dyDescent="0.25">
      <c r="A1072" s="465" t="s">
        <v>25</v>
      </c>
      <c r="B1072" s="466" t="s">
        <v>2502</v>
      </c>
      <c r="C1072" s="467" t="s">
        <v>165</v>
      </c>
      <c r="D1072" s="467" t="s">
        <v>842</v>
      </c>
      <c r="E1072" s="196"/>
      <c r="F1072" s="196"/>
      <c r="G1072" s="196"/>
      <c r="H1072" s="469"/>
      <c r="I1072" s="142"/>
      <c r="J1072" s="143"/>
    </row>
    <row r="1073" spans="1:10" ht="28.8" x14ac:dyDescent="0.25">
      <c r="A1073" s="465" t="s">
        <v>23</v>
      </c>
      <c r="B1073" s="466" t="s">
        <v>843</v>
      </c>
      <c r="C1073" s="467" t="s">
        <v>844</v>
      </c>
      <c r="D1073" s="467"/>
      <c r="E1073" s="196"/>
      <c r="F1073" s="196"/>
      <c r="G1073" s="196"/>
      <c r="H1073" s="469"/>
      <c r="I1073" s="142"/>
      <c r="J1073" s="143"/>
    </row>
    <row r="1074" spans="1:10" ht="57.6" x14ac:dyDescent="0.25">
      <c r="A1074" s="465" t="s">
        <v>20</v>
      </c>
      <c r="B1074" s="466" t="s">
        <v>1718</v>
      </c>
      <c r="C1074" s="467" t="s">
        <v>165</v>
      </c>
      <c r="D1074" s="467" t="s">
        <v>255</v>
      </c>
      <c r="E1074" s="196"/>
      <c r="F1074" s="196"/>
      <c r="G1074" s="196"/>
      <c r="H1074" s="469"/>
      <c r="I1074" s="142"/>
      <c r="J1074" s="143"/>
    </row>
    <row r="1075" spans="1:10" ht="55.2" customHeight="1" x14ac:dyDescent="0.25">
      <c r="A1075" s="465" t="s">
        <v>18</v>
      </c>
      <c r="B1075" s="466" t="s">
        <v>1719</v>
      </c>
      <c r="C1075" s="467" t="s">
        <v>165</v>
      </c>
      <c r="D1075" s="467" t="s">
        <v>7</v>
      </c>
      <c r="E1075" s="196"/>
      <c r="F1075" s="196"/>
      <c r="G1075" s="196"/>
      <c r="H1075" s="470"/>
      <c r="I1075" s="142"/>
      <c r="J1075" s="143"/>
    </row>
    <row r="1076" spans="1:10" ht="28.8" x14ac:dyDescent="0.25">
      <c r="A1076" s="465" t="s">
        <v>34</v>
      </c>
      <c r="B1076" s="466" t="s">
        <v>1716</v>
      </c>
      <c r="C1076" s="467" t="s">
        <v>165</v>
      </c>
      <c r="D1076" s="467" t="s">
        <v>53</v>
      </c>
      <c r="E1076" s="196"/>
      <c r="F1076" s="196"/>
      <c r="G1076" s="196"/>
      <c r="H1076" s="470"/>
      <c r="I1076" s="142"/>
      <c r="J1076" s="143"/>
    </row>
    <row r="1077" spans="1:10" ht="57.6" customHeight="1" x14ac:dyDescent="0.25">
      <c r="A1077" s="802" t="s">
        <v>51</v>
      </c>
      <c r="B1077" s="466" t="s">
        <v>1717</v>
      </c>
      <c r="C1077" s="467" t="s">
        <v>165</v>
      </c>
      <c r="D1077" s="467" t="s">
        <v>255</v>
      </c>
      <c r="E1077" s="196"/>
      <c r="F1077" s="196"/>
      <c r="G1077" s="196"/>
      <c r="H1077" s="470"/>
      <c r="I1077" s="142"/>
      <c r="J1077" s="143"/>
    </row>
    <row r="1078" spans="1:10" ht="28.8" x14ac:dyDescent="0.25">
      <c r="A1078" s="465" t="s">
        <v>49</v>
      </c>
      <c r="B1078" s="466" t="s">
        <v>843</v>
      </c>
      <c r="C1078" s="467" t="s">
        <v>844</v>
      </c>
      <c r="D1078" s="467"/>
      <c r="E1078" s="196"/>
      <c r="F1078" s="196"/>
      <c r="G1078" s="196"/>
      <c r="H1078" s="246"/>
      <c r="I1078" s="142"/>
      <c r="J1078" s="143"/>
    </row>
    <row r="1079" spans="1:10" s="410" customFormat="1" x14ac:dyDescent="0.25">
      <c r="A1079" s="160" t="s">
        <v>854</v>
      </c>
      <c r="B1079" s="161" t="s">
        <v>845</v>
      </c>
      <c r="C1079" s="162"/>
      <c r="D1079" s="163"/>
      <c r="E1079" s="163"/>
      <c r="F1079" s="163"/>
      <c r="G1079" s="163"/>
      <c r="H1079" s="400"/>
      <c r="I1079" s="163"/>
      <c r="J1079" s="164"/>
    </row>
    <row r="1080" spans="1:10" ht="14.4" x14ac:dyDescent="0.25">
      <c r="A1080" s="465" t="s">
        <v>31</v>
      </c>
      <c r="B1080" s="466" t="s">
        <v>846</v>
      </c>
      <c r="C1080" s="467" t="s">
        <v>165</v>
      </c>
      <c r="D1080" s="467" t="s">
        <v>255</v>
      </c>
      <c r="E1080" s="196"/>
      <c r="F1080" s="196"/>
      <c r="G1080" s="196"/>
      <c r="H1080" s="246"/>
      <c r="I1080" s="142"/>
      <c r="J1080" s="143"/>
    </row>
    <row r="1081" spans="1:10" ht="14.4" x14ac:dyDescent="0.25">
      <c r="A1081" s="465" t="s">
        <v>29</v>
      </c>
      <c r="B1081" s="466" t="s">
        <v>847</v>
      </c>
      <c r="C1081" s="467" t="s">
        <v>165</v>
      </c>
      <c r="D1081" s="467" t="s">
        <v>441</v>
      </c>
      <c r="E1081" s="196"/>
      <c r="F1081" s="196"/>
      <c r="G1081" s="196"/>
      <c r="H1081" s="246"/>
      <c r="I1081" s="142"/>
      <c r="J1081" s="143"/>
    </row>
    <row r="1082" spans="1:10" ht="14.4" x14ac:dyDescent="0.25">
      <c r="A1082" s="465"/>
      <c r="B1082" s="466"/>
      <c r="C1082" s="467"/>
      <c r="D1082" s="467"/>
      <c r="E1082" s="468"/>
      <c r="F1082" s="468"/>
      <c r="G1082" s="468"/>
      <c r="H1082" s="468"/>
      <c r="I1082" s="142"/>
      <c r="J1082" s="143"/>
    </row>
    <row r="1083" spans="1:10" ht="14.4" x14ac:dyDescent="0.25">
      <c r="A1083" s="1075" t="s">
        <v>848</v>
      </c>
      <c r="B1083" s="1075"/>
      <c r="C1083" s="1075"/>
      <c r="D1083" s="1075"/>
      <c r="E1083" s="1075"/>
      <c r="F1083" s="1075"/>
      <c r="G1083" s="1075"/>
      <c r="H1083" s="1075"/>
      <c r="I1083" s="1075"/>
      <c r="J1083" s="506"/>
    </row>
    <row r="1084" spans="1:10" ht="14.4" x14ac:dyDescent="0.25">
      <c r="A1084" s="465"/>
      <c r="B1084" s="722"/>
      <c r="C1084" s="465"/>
      <c r="D1084" s="465"/>
      <c r="E1084" s="722"/>
      <c r="F1084" s="722"/>
      <c r="G1084" s="722"/>
      <c r="H1084" s="471"/>
      <c r="I1084" s="722"/>
      <c r="J1084" s="187"/>
    </row>
    <row r="1085" spans="1:10" x14ac:dyDescent="0.25">
      <c r="A1085" s="415" t="s">
        <v>559</v>
      </c>
      <c r="B1085" s="416" t="s">
        <v>849</v>
      </c>
      <c r="C1085" s="415"/>
      <c r="D1085" s="415"/>
      <c r="E1085" s="416"/>
      <c r="F1085" s="416"/>
      <c r="G1085" s="416"/>
      <c r="H1085" s="464"/>
      <c r="I1085" s="416"/>
      <c r="J1085" s="505"/>
    </row>
    <row r="1086" spans="1:10" ht="28.8" x14ac:dyDescent="0.25">
      <c r="A1086" s="465" t="s">
        <v>31</v>
      </c>
      <c r="B1086" s="721" t="s">
        <v>876</v>
      </c>
      <c r="C1086" s="467"/>
      <c r="D1086" s="467" t="s">
        <v>635</v>
      </c>
      <c r="E1086" s="482" t="s">
        <v>654</v>
      </c>
      <c r="F1086" s="482" t="s">
        <v>654</v>
      </c>
      <c r="G1086" s="482" t="s">
        <v>654</v>
      </c>
      <c r="H1086" s="414" t="str">
        <f>IF(AND(E1086="Yes",F1086="Yes",G1086="Yes"),"Yes","No")</f>
        <v>Yes</v>
      </c>
      <c r="I1086" s="482" t="s">
        <v>654</v>
      </c>
      <c r="J1086" s="187"/>
    </row>
    <row r="1087" spans="1:10" ht="28.8" x14ac:dyDescent="0.25">
      <c r="A1087" s="465" t="s">
        <v>29</v>
      </c>
      <c r="B1087" s="721" t="s">
        <v>979</v>
      </c>
      <c r="C1087" s="467"/>
      <c r="D1087" s="467" t="s">
        <v>635</v>
      </c>
      <c r="E1087" s="482" t="s">
        <v>654</v>
      </c>
      <c r="F1087" s="482" t="s">
        <v>654</v>
      </c>
      <c r="G1087" s="482" t="s">
        <v>654</v>
      </c>
      <c r="H1087" s="414" t="str">
        <f t="shared" ref="H1087:H1093" si="22">IF(AND(E1087="Yes",F1087="Yes",G1087="Yes"),"Yes","No")</f>
        <v>Yes</v>
      </c>
      <c r="I1087" s="482" t="s">
        <v>654</v>
      </c>
      <c r="J1087" s="187"/>
    </row>
    <row r="1088" spans="1:10" ht="28.8" x14ac:dyDescent="0.25">
      <c r="A1088" s="465" t="s">
        <v>27</v>
      </c>
      <c r="B1088" s="721" t="s">
        <v>978</v>
      </c>
      <c r="C1088" s="467"/>
      <c r="D1088" s="467" t="s">
        <v>635</v>
      </c>
      <c r="E1088" s="482" t="s">
        <v>654</v>
      </c>
      <c r="F1088" s="482" t="s">
        <v>654</v>
      </c>
      <c r="G1088" s="482" t="s">
        <v>654</v>
      </c>
      <c r="H1088" s="414" t="str">
        <f t="shared" si="22"/>
        <v>Yes</v>
      </c>
      <c r="I1088" s="482" t="s">
        <v>654</v>
      </c>
      <c r="J1088" s="187"/>
    </row>
    <row r="1089" spans="1:11" ht="14.4" x14ac:dyDescent="0.25">
      <c r="A1089" s="465" t="s">
        <v>25</v>
      </c>
      <c r="B1089" s="721" t="s">
        <v>850</v>
      </c>
      <c r="C1089" s="467"/>
      <c r="D1089" s="467" t="s">
        <v>635</v>
      </c>
      <c r="E1089" s="482" t="s">
        <v>654</v>
      </c>
      <c r="F1089" s="482" t="s">
        <v>654</v>
      </c>
      <c r="G1089" s="482" t="s">
        <v>654</v>
      </c>
      <c r="H1089" s="414" t="str">
        <f t="shared" si="22"/>
        <v>Yes</v>
      </c>
      <c r="I1089" s="482" t="s">
        <v>654</v>
      </c>
      <c r="J1089" s="187"/>
    </row>
    <row r="1090" spans="1:11" ht="28.8" x14ac:dyDescent="0.25">
      <c r="A1090" s="465" t="s">
        <v>23</v>
      </c>
      <c r="B1090" s="721" t="s">
        <v>851</v>
      </c>
      <c r="C1090" s="467"/>
      <c r="D1090" s="467" t="s">
        <v>635</v>
      </c>
      <c r="E1090" s="482" t="s">
        <v>654</v>
      </c>
      <c r="F1090" s="482" t="s">
        <v>654</v>
      </c>
      <c r="G1090" s="482" t="s">
        <v>654</v>
      </c>
      <c r="H1090" s="414" t="str">
        <f t="shared" si="22"/>
        <v>Yes</v>
      </c>
      <c r="I1090" s="482" t="s">
        <v>654</v>
      </c>
      <c r="J1090" s="187"/>
    </row>
    <row r="1091" spans="1:11" ht="28.8" x14ac:dyDescent="0.25">
      <c r="A1091" s="465" t="s">
        <v>20</v>
      </c>
      <c r="B1091" s="721" t="s">
        <v>852</v>
      </c>
      <c r="C1091" s="467"/>
      <c r="D1091" s="467" t="s">
        <v>635</v>
      </c>
      <c r="E1091" s="482" t="s">
        <v>654</v>
      </c>
      <c r="F1091" s="482" t="s">
        <v>654</v>
      </c>
      <c r="G1091" s="482" t="s">
        <v>654</v>
      </c>
      <c r="H1091" s="414" t="str">
        <f t="shared" si="22"/>
        <v>Yes</v>
      </c>
      <c r="I1091" s="482" t="s">
        <v>654</v>
      </c>
      <c r="J1091" s="187"/>
    </row>
    <row r="1092" spans="1:11" ht="28.8" x14ac:dyDescent="0.25">
      <c r="A1092" s="465" t="s">
        <v>18</v>
      </c>
      <c r="B1092" s="472" t="s">
        <v>875</v>
      </c>
      <c r="C1092" s="467"/>
      <c r="D1092" s="467" t="s">
        <v>635</v>
      </c>
      <c r="E1092" s="482" t="s">
        <v>654</v>
      </c>
      <c r="F1092" s="482" t="s">
        <v>654</v>
      </c>
      <c r="G1092" s="482" t="s">
        <v>654</v>
      </c>
      <c r="H1092" s="414" t="str">
        <f t="shared" si="22"/>
        <v>Yes</v>
      </c>
      <c r="I1092" s="482" t="s">
        <v>654</v>
      </c>
      <c r="J1092" s="143"/>
    </row>
    <row r="1093" spans="1:11" ht="28.8" x14ac:dyDescent="0.25">
      <c r="A1093" s="465" t="s">
        <v>34</v>
      </c>
      <c r="B1093" s="472" t="s">
        <v>980</v>
      </c>
      <c r="C1093" s="467"/>
      <c r="D1093" s="467" t="s">
        <v>635</v>
      </c>
      <c r="E1093" s="482" t="s">
        <v>654</v>
      </c>
      <c r="F1093" s="482" t="s">
        <v>654</v>
      </c>
      <c r="G1093" s="482" t="s">
        <v>654</v>
      </c>
      <c r="H1093" s="414" t="str">
        <f t="shared" si="22"/>
        <v>Yes</v>
      </c>
      <c r="I1093" s="482" t="s">
        <v>654</v>
      </c>
      <c r="J1093" s="143"/>
    </row>
    <row r="1094" spans="1:11" s="410" customFormat="1" ht="14.4" x14ac:dyDescent="0.3">
      <c r="A1094" s="540" t="s">
        <v>560</v>
      </c>
      <c r="B1094" s="541" t="s">
        <v>1392</v>
      </c>
      <c r="C1094" s="542" t="s">
        <v>165</v>
      </c>
      <c r="D1094" s="542" t="s">
        <v>983</v>
      </c>
      <c r="E1094" s="543"/>
      <c r="F1094" s="543"/>
      <c r="G1094" s="543"/>
      <c r="H1094" s="401"/>
      <c r="I1094" s="401"/>
      <c r="J1094" s="544"/>
      <c r="K1094" s="548"/>
    </row>
    <row r="1095" spans="1:11" s="410" customFormat="1" ht="14.4" x14ac:dyDescent="0.3">
      <c r="A1095" s="546" t="s">
        <v>31</v>
      </c>
      <c r="B1095" s="472" t="s">
        <v>982</v>
      </c>
      <c r="C1095" s="434" t="s">
        <v>165</v>
      </c>
      <c r="D1095" s="434" t="s">
        <v>983</v>
      </c>
      <c r="E1095" s="482"/>
      <c r="F1095" s="482"/>
      <c r="G1095" s="482">
        <v>0</v>
      </c>
      <c r="H1095" s="414">
        <f>IFERROR(AVERAGEA(E1095:G1095),0)</f>
        <v>0</v>
      </c>
      <c r="I1095" s="482">
        <v>0</v>
      </c>
      <c r="J1095" s="547"/>
      <c r="K1095" s="548"/>
    </row>
    <row r="1096" spans="1:11" s="410" customFormat="1" ht="14.4" x14ac:dyDescent="0.3">
      <c r="A1096" s="549" t="s">
        <v>29</v>
      </c>
      <c r="B1096" s="550" t="s">
        <v>1393</v>
      </c>
      <c r="C1096" s="551"/>
      <c r="D1096" s="552"/>
      <c r="E1096" s="552"/>
      <c r="F1096" s="552"/>
      <c r="G1096" s="552"/>
      <c r="H1096" s="575"/>
      <c r="I1096" s="552"/>
      <c r="J1096" s="935"/>
      <c r="K1096" s="553"/>
    </row>
    <row r="1097" spans="1:11" s="410" customFormat="1" ht="14.4" x14ac:dyDescent="0.3">
      <c r="A1097" s="549" t="s">
        <v>142</v>
      </c>
      <c r="B1097" s="550" t="s">
        <v>1394</v>
      </c>
      <c r="C1097" s="551"/>
      <c r="D1097" s="552"/>
      <c r="E1097" s="552"/>
      <c r="F1097" s="552"/>
      <c r="G1097" s="552"/>
      <c r="H1097" s="575"/>
      <c r="I1097" s="552"/>
      <c r="J1097" s="935"/>
      <c r="K1097" s="553"/>
    </row>
    <row r="1098" spans="1:11" s="410" customFormat="1" ht="14.4" x14ac:dyDescent="0.3">
      <c r="A1098" s="546" t="s">
        <v>1395</v>
      </c>
      <c r="B1098" s="554" t="s">
        <v>1396</v>
      </c>
      <c r="C1098" s="434" t="s">
        <v>165</v>
      </c>
      <c r="D1098" s="555" t="s">
        <v>7</v>
      </c>
      <c r="E1098" s="482"/>
      <c r="F1098" s="482"/>
      <c r="G1098" s="482">
        <v>0</v>
      </c>
      <c r="H1098" s="414">
        <f>IFERROR(AVERAGEA(E1098:G1098),0)</f>
        <v>0</v>
      </c>
      <c r="I1098" s="482"/>
      <c r="J1098" s="547"/>
      <c r="K1098" s="548"/>
    </row>
    <row r="1099" spans="1:11" s="410" customFormat="1" ht="14.4" x14ac:dyDescent="0.3">
      <c r="A1099" s="546" t="s">
        <v>1397</v>
      </c>
      <c r="B1099" s="554" t="s">
        <v>1398</v>
      </c>
      <c r="C1099" s="434" t="s">
        <v>165</v>
      </c>
      <c r="D1099" s="555" t="s">
        <v>7</v>
      </c>
      <c r="E1099" s="482"/>
      <c r="F1099" s="482"/>
      <c r="G1099" s="482">
        <v>0</v>
      </c>
      <c r="H1099" s="414">
        <f t="shared" ref="H1099:H1104" si="23">IFERROR(AVERAGEA(E1099:G1099),0)</f>
        <v>0</v>
      </c>
      <c r="I1099" s="482"/>
      <c r="J1099" s="547"/>
      <c r="K1099" s="548"/>
    </row>
    <row r="1100" spans="1:11" s="410" customFormat="1" ht="14.4" x14ac:dyDescent="0.3">
      <c r="A1100" s="546" t="s">
        <v>1399</v>
      </c>
      <c r="B1100" s="554" t="s">
        <v>1400</v>
      </c>
      <c r="C1100" s="434" t="s">
        <v>165</v>
      </c>
      <c r="D1100" s="555" t="s">
        <v>7</v>
      </c>
      <c r="E1100" s="482"/>
      <c r="F1100" s="482"/>
      <c r="G1100" s="482">
        <v>0</v>
      </c>
      <c r="H1100" s="414">
        <f t="shared" si="23"/>
        <v>0</v>
      </c>
      <c r="I1100" s="482"/>
      <c r="J1100" s="547"/>
      <c r="K1100" s="548"/>
    </row>
    <row r="1101" spans="1:11" s="410" customFormat="1" ht="14.4" x14ac:dyDescent="0.3">
      <c r="A1101" s="546" t="s">
        <v>1401</v>
      </c>
      <c r="B1101" s="554" t="s">
        <v>1402</v>
      </c>
      <c r="C1101" s="434" t="s">
        <v>165</v>
      </c>
      <c r="D1101" s="555" t="s">
        <v>7</v>
      </c>
      <c r="E1101" s="482"/>
      <c r="F1101" s="482"/>
      <c r="G1101" s="482">
        <v>0</v>
      </c>
      <c r="H1101" s="414">
        <f t="shared" si="23"/>
        <v>0</v>
      </c>
      <c r="I1101" s="482"/>
      <c r="J1101" s="547"/>
      <c r="K1101" s="548"/>
    </row>
    <row r="1102" spans="1:11" s="410" customFormat="1" ht="14.4" x14ac:dyDescent="0.3">
      <c r="A1102" s="549" t="s">
        <v>141</v>
      </c>
      <c r="B1102" s="550" t="s">
        <v>1403</v>
      </c>
      <c r="C1102" s="434" t="s">
        <v>165</v>
      </c>
      <c r="D1102" s="555" t="s">
        <v>7</v>
      </c>
      <c r="E1102" s="482"/>
      <c r="F1102" s="482"/>
      <c r="G1102" s="482">
        <v>0</v>
      </c>
      <c r="H1102" s="414">
        <f t="shared" si="23"/>
        <v>0</v>
      </c>
      <c r="I1102" s="482"/>
      <c r="J1102" s="547"/>
      <c r="K1102" s="548"/>
    </row>
    <row r="1103" spans="1:11" s="410" customFormat="1" ht="14.4" x14ac:dyDescent="0.3">
      <c r="A1103" s="549" t="s">
        <v>140</v>
      </c>
      <c r="B1103" s="550" t="s">
        <v>41</v>
      </c>
      <c r="C1103" s="434" t="s">
        <v>165</v>
      </c>
      <c r="D1103" s="555" t="s">
        <v>7</v>
      </c>
      <c r="E1103" s="482"/>
      <c r="F1103" s="482"/>
      <c r="G1103" s="482">
        <v>0</v>
      </c>
      <c r="H1103" s="414">
        <f t="shared" si="23"/>
        <v>0</v>
      </c>
      <c r="I1103" s="482"/>
      <c r="J1103" s="547"/>
      <c r="K1103" s="548"/>
    </row>
    <row r="1104" spans="1:11" s="410" customFormat="1" ht="14.4" x14ac:dyDescent="0.3">
      <c r="A1104" s="546" t="s">
        <v>27</v>
      </c>
      <c r="B1104" s="554" t="s">
        <v>1404</v>
      </c>
      <c r="C1104" s="434" t="s">
        <v>165</v>
      </c>
      <c r="D1104" s="555" t="s">
        <v>253</v>
      </c>
      <c r="E1104" s="482"/>
      <c r="F1104" s="482"/>
      <c r="G1104" s="482">
        <v>0</v>
      </c>
      <c r="H1104" s="414">
        <f t="shared" si="23"/>
        <v>0</v>
      </c>
      <c r="I1104" s="482"/>
      <c r="J1104" s="547"/>
      <c r="K1104" s="548"/>
    </row>
    <row r="1105" spans="1:10" s="410" customFormat="1" x14ac:dyDescent="0.25">
      <c r="A1105" s="532"/>
      <c r="B1105" s="533"/>
      <c r="C1105" s="534"/>
      <c r="D1105" s="535"/>
      <c r="E1105" s="536"/>
      <c r="F1105" s="536"/>
      <c r="G1105" s="536"/>
      <c r="H1105" s="537"/>
      <c r="I1105" s="538"/>
      <c r="J1105" s="539"/>
    </row>
    <row r="1106" spans="1:10" s="410" customFormat="1" x14ac:dyDescent="0.25">
      <c r="A1106" s="160" t="s">
        <v>981</v>
      </c>
      <c r="B1106" s="161" t="s">
        <v>853</v>
      </c>
      <c r="C1106" s="162" t="s">
        <v>635</v>
      </c>
      <c r="D1106" s="163"/>
      <c r="E1106" s="724"/>
      <c r="F1106" s="724"/>
      <c r="G1106" s="511"/>
      <c r="H1106" s="1068" t="s">
        <v>654</v>
      </c>
      <c r="I1106" s="1069"/>
      <c r="J1106" s="164"/>
    </row>
    <row r="1107" spans="1:10" ht="15" thickBot="1" x14ac:dyDescent="0.3">
      <c r="A1107" s="473"/>
      <c r="B1107" s="474"/>
      <c r="C1107" s="475"/>
      <c r="D1107" s="475"/>
      <c r="E1107" s="475"/>
      <c r="F1107" s="475"/>
      <c r="G1107" s="475"/>
      <c r="H1107" s="476"/>
      <c r="I1107" s="475"/>
      <c r="J1107" s="397"/>
    </row>
    <row r="1108" spans="1:10" ht="15" thickBot="1" x14ac:dyDescent="0.3">
      <c r="A1108" s="195"/>
      <c r="B1108" s="399" t="s">
        <v>1132</v>
      </c>
      <c r="C1108" s="397"/>
      <c r="D1108" s="397"/>
      <c r="E1108" s="397"/>
      <c r="F1108" s="397"/>
      <c r="G1108" s="397"/>
      <c r="H1108" s="477"/>
      <c r="I1108" s="397"/>
      <c r="J1108" s="397"/>
    </row>
    <row r="1109" spans="1:10" ht="15" thickBot="1" x14ac:dyDescent="0.3">
      <c r="A1109" s="158">
        <v>0</v>
      </c>
      <c r="B1109" s="145" t="s">
        <v>2409</v>
      </c>
      <c r="C1109" s="157"/>
      <c r="D1109" s="186"/>
      <c r="E1109" s="156"/>
      <c r="F1109" s="156"/>
      <c r="G1109" s="156"/>
      <c r="H1109" s="251"/>
      <c r="I1109" s="156"/>
      <c r="J1109" s="156"/>
    </row>
    <row r="1110" spans="1:10" ht="14.4" x14ac:dyDescent="0.25">
      <c r="A1110" s="415"/>
      <c r="B1110" s="146" t="s">
        <v>984</v>
      </c>
      <c r="C1110" s="157"/>
      <c r="D1110" s="186"/>
      <c r="E1110" s="156"/>
      <c r="F1110" s="156"/>
      <c r="G1110" s="156"/>
      <c r="H1110" s="251"/>
      <c r="I1110" s="156"/>
      <c r="J1110" s="156"/>
    </row>
    <row r="1111" spans="1:10" ht="15" thickBot="1" x14ac:dyDescent="0.3">
      <c r="A1111" s="159" t="s">
        <v>654</v>
      </c>
      <c r="B1111" s="150" t="s">
        <v>985</v>
      </c>
      <c r="C1111" s="402"/>
      <c r="D1111" s="154"/>
      <c r="E1111" s="155"/>
      <c r="F1111" s="155"/>
      <c r="G1111" s="155"/>
      <c r="H1111" s="250"/>
      <c r="I1111" s="155"/>
      <c r="J1111" s="155"/>
    </row>
    <row r="1112" spans="1:10" ht="15" thickBot="1" x14ac:dyDescent="0.3">
      <c r="A1112" s="198"/>
      <c r="B1112" s="150" t="s">
        <v>1141</v>
      </c>
      <c r="C1112" s="402"/>
      <c r="D1112" s="154"/>
      <c r="E1112" s="155"/>
      <c r="F1112" s="155"/>
      <c r="G1112" s="155"/>
      <c r="H1112" s="250"/>
      <c r="I1112" s="155"/>
      <c r="J1112" s="155"/>
    </row>
    <row r="1113" spans="1:10" ht="15" thickBot="1" x14ac:dyDescent="0.3">
      <c r="A1113" s="199"/>
      <c r="B1113" s="150" t="s">
        <v>1142</v>
      </c>
      <c r="C1113" s="402"/>
      <c r="D1113" s="402"/>
      <c r="E1113" s="402"/>
      <c r="F1113" s="402"/>
      <c r="G1113" s="402"/>
      <c r="H1113" s="249"/>
      <c r="I1113" s="402"/>
      <c r="J1113" s="402"/>
    </row>
    <row r="1114" spans="1:10" ht="14.4" x14ac:dyDescent="0.25">
      <c r="A1114" s="397"/>
      <c r="B1114" s="151"/>
      <c r="C1114" s="402"/>
      <c r="D1114" s="402"/>
      <c r="E1114" s="402"/>
      <c r="F1114" s="402"/>
      <c r="G1114" s="402"/>
      <c r="H1114" s="249"/>
      <c r="I1114" s="402"/>
      <c r="J1114" s="402"/>
    </row>
    <row r="1115" spans="1:10" ht="14.25" customHeight="1" x14ac:dyDescent="0.25">
      <c r="A1115" s="1067" t="s">
        <v>2571</v>
      </c>
      <c r="B1115" s="1067"/>
      <c r="C1115" s="1067"/>
      <c r="D1115" s="1067"/>
      <c r="E1115" s="1067"/>
      <c r="F1115" s="1067"/>
      <c r="G1115" s="1067"/>
      <c r="H1115" s="1067"/>
      <c r="I1115" s="1067"/>
      <c r="J1115" s="1067"/>
    </row>
    <row r="1116" spans="1:10" ht="14.25" customHeight="1" x14ac:dyDescent="0.25">
      <c r="A1116" s="1067"/>
      <c r="B1116" s="1067"/>
      <c r="C1116" s="1067"/>
      <c r="D1116" s="1067"/>
      <c r="E1116" s="1067"/>
      <c r="F1116" s="1067"/>
      <c r="G1116" s="1067"/>
      <c r="H1116" s="1067"/>
      <c r="I1116" s="1067"/>
      <c r="J1116" s="1067"/>
    </row>
    <row r="1117" spans="1:10" ht="14.4" x14ac:dyDescent="0.25">
      <c r="A1117" s="740"/>
      <c r="B1117" s="512"/>
      <c r="C1117" s="723"/>
      <c r="D1117" s="152"/>
      <c r="E1117" s="153"/>
      <c r="F1117" s="153"/>
      <c r="G1117" s="153"/>
      <c r="H1117" s="248"/>
      <c r="I1117" s="152"/>
      <c r="J1117" s="152"/>
    </row>
    <row r="1118" spans="1:10" ht="14.4" x14ac:dyDescent="0.25">
      <c r="A1118" s="740"/>
      <c r="B1118" s="512"/>
      <c r="C1118" s="723"/>
      <c r="D1118" s="152"/>
      <c r="E1118" s="153"/>
      <c r="F1118" s="153"/>
      <c r="G1118" s="153"/>
      <c r="H1118" s="248"/>
      <c r="I1118" s="152"/>
      <c r="J1118" s="152"/>
    </row>
    <row r="1119" spans="1:10" ht="14.4" x14ac:dyDescent="0.25">
      <c r="A1119" s="740"/>
      <c r="B1119" s="512"/>
      <c r="C1119" s="723"/>
      <c r="D1119" s="152"/>
      <c r="E1119" s="153"/>
      <c r="F1119" s="153"/>
      <c r="G1119" s="153"/>
      <c r="H1119" s="248"/>
      <c r="I1119" s="152"/>
      <c r="J1119" s="152"/>
    </row>
    <row r="1120" spans="1:10" ht="14.4" x14ac:dyDescent="0.25">
      <c r="A1120" s="1070" t="s">
        <v>986</v>
      </c>
      <c r="B1120" s="1070"/>
      <c r="C1120" s="1070"/>
      <c r="D1120" s="1070"/>
      <c r="E1120" s="1070"/>
      <c r="F1120" s="1070"/>
      <c r="G1120" s="1070"/>
      <c r="H1120" s="1070"/>
      <c r="I1120" s="1070"/>
      <c r="J1120" s="1070"/>
    </row>
    <row r="1121" spans="1:10" ht="14.4" x14ac:dyDescent="0.25">
      <c r="A1121" s="906" t="s">
        <v>2538</v>
      </c>
      <c r="B1121" s="149"/>
      <c r="C1121" s="147"/>
      <c r="D1121" s="148"/>
      <c r="E1121" s="149"/>
      <c r="F1121" s="149"/>
      <c r="G1121" s="149"/>
      <c r="H1121" s="247"/>
      <c r="I1121" s="148"/>
      <c r="J1121" s="148" t="s">
        <v>2570</v>
      </c>
    </row>
    <row r="1122" spans="1:10" ht="14.4" x14ac:dyDescent="0.25">
      <c r="A1122" s="907" t="s">
        <v>2539</v>
      </c>
      <c r="B1122" s="149"/>
      <c r="C1122" s="147"/>
      <c r="D1122" s="148"/>
      <c r="E1122" s="149"/>
      <c r="F1122" s="149"/>
      <c r="G1122" s="149"/>
      <c r="H1122" s="247"/>
      <c r="I1122" s="1071" t="s">
        <v>987</v>
      </c>
      <c r="J1122" s="1071"/>
    </row>
    <row r="1123" spans="1:10" ht="14.4" x14ac:dyDescent="0.25">
      <c r="A1123" s="1066" t="s">
        <v>988</v>
      </c>
      <c r="B1123" s="1066"/>
      <c r="C1123" s="147"/>
      <c r="D1123" s="148"/>
      <c r="E1123" s="149"/>
      <c r="F1123" s="149"/>
      <c r="G1123" s="149"/>
      <c r="H1123" s="247"/>
      <c r="I1123" s="148"/>
      <c r="J1123" s="148"/>
    </row>
    <row r="1124" spans="1:10" ht="14.4" x14ac:dyDescent="0.25">
      <c r="A1124" s="148"/>
      <c r="B1124" s="149"/>
      <c r="C1124" s="147"/>
      <c r="D1124" s="148"/>
      <c r="E1124" s="149"/>
      <c r="F1124" s="149"/>
      <c r="G1124" s="149"/>
      <c r="H1124" s="247"/>
      <c r="I1124" s="148"/>
      <c r="J1124" s="148"/>
    </row>
    <row r="1125" spans="1:10" ht="14.4" x14ac:dyDescent="0.25">
      <c r="A1125" s="1066" t="s">
        <v>989</v>
      </c>
      <c r="B1125" s="1066"/>
      <c r="C1125" s="147"/>
      <c r="D1125" s="148"/>
      <c r="E1125" s="149"/>
      <c r="F1125" s="149"/>
      <c r="G1125" s="149"/>
      <c r="H1125" s="247"/>
      <c r="I1125" s="148"/>
      <c r="J1125" s="148"/>
    </row>
    <row r="1126" spans="1:10" ht="14.4" x14ac:dyDescent="0.25">
      <c r="A1126" s="741"/>
      <c r="B1126" s="742"/>
      <c r="C1126" s="743"/>
      <c r="D1126" s="741"/>
      <c r="E1126" s="742"/>
      <c r="F1126" s="742"/>
      <c r="G1126" s="742"/>
      <c r="H1126" s="744"/>
      <c r="I1126" s="741"/>
      <c r="J1126" s="741"/>
    </row>
  </sheetData>
  <sheetProtection algorithmName="SHA-512" hashValue="OkQMKEKz0QHp7t1pycSiN/2MXxY/r+Qx/grC688Xp/O4R+X1gBbJM0obAyRf8TytrCKQD4IQVO/bDX2gjcKZlg==" saltValue="kYVt1bxfSJC5BVshV3Xwnw==" spinCount="100000" sheet="1" objects="1" scenarios="1"/>
  <dataConsolidate/>
  <customSheetViews>
    <customSheetView guid="{808D63CE-AAC2-4BB4-99F0-D9F2ED9063AB}" printArea="1" topLeftCell="A231">
      <selection activeCell="A233" sqref="A233:IV243"/>
      <rowBreaks count="1" manualBreakCount="1">
        <brk id="550" max="6" man="1"/>
      </rowBreaks>
      <pageMargins left="0.7" right="0.7" top="0.75" bottom="0.75" header="0.3" footer="0.3"/>
      <pageSetup scale="70" orientation="landscape" r:id="rId1"/>
    </customSheetView>
  </customSheetViews>
  <mergeCells count="23">
    <mergeCell ref="C835:H835"/>
    <mergeCell ref="C848:H848"/>
    <mergeCell ref="C940:H940"/>
    <mergeCell ref="A1083:I1083"/>
    <mergeCell ref="A5:B5"/>
    <mergeCell ref="C407:I407"/>
    <mergeCell ref="C430:I430"/>
    <mergeCell ref="C453:I453"/>
    <mergeCell ref="C476:I476"/>
    <mergeCell ref="C499:I499"/>
    <mergeCell ref="A1123:B1123"/>
    <mergeCell ref="A1125:B1125"/>
    <mergeCell ref="A1115:J1116"/>
    <mergeCell ref="H1106:I1106"/>
    <mergeCell ref="A1120:J1120"/>
    <mergeCell ref="I1122:J1122"/>
    <mergeCell ref="A1:J1"/>
    <mergeCell ref="C5:J5"/>
    <mergeCell ref="C3:J3"/>
    <mergeCell ref="A2:J2"/>
    <mergeCell ref="A3:B3"/>
    <mergeCell ref="C4:J4"/>
    <mergeCell ref="A4:B4"/>
  </mergeCells>
  <conditionalFormatting sqref="J849 E939:I939 E1020:I1020 E1025:I1025 E1033:I1033 E1039:I1039 E1056:I1057 E1061:I1061 E1065:I1065 E1068:I1068 E1079:I1079 E834:I834 J836 J866 E864:I865 E879:I880 J881 J961 J972 E821:I822 J810 E808:I809 J797 E795:I796 J784 E782:I783 H763 J771 E769:I770 E893:I894 E907:I908 E923:I924 E945:H948 E959:I960 E970:I971 E674:I675 H693:H694 H685:I686 I693:I695 H702:H703 H707:H709 F695:I695 H733:I736 E747:I747 E677:G678 E684:G686 E693:G697 E717:G719 E721:G722 E724:G724 E701:G711 E726:G727 E729:G729 E733:G738 E741:G741 E743:G757 E897:H901 H895:H896 H909:H910 E963:G966 E974:G976 I715 H752:I752 J895 J909 J925 J941 H941:H944 E1105:H1106 I1105 H757:I757 E36:I36 E128:I128 E159:I159 E393:I393 I702:I709 I737:I738 I741 I743:I756 E758:I761 E911:H911 E914:H917 E929:F929 H912:H913 E931:F933 H925:H933">
    <cfRule type="cellIs" dxfId="2453" priority="3993" stopIfTrue="1" operator="equal">
      <formula>"NA"</formula>
    </cfRule>
    <cfRule type="cellIs" dxfId="2452" priority="3994" stopIfTrue="1" operator="equal">
      <formula>"NA"</formula>
    </cfRule>
  </conditionalFormatting>
  <conditionalFormatting sqref="J849 H941 J836 J866 J881 H895 H909 H925 J961 J972 J810 J797 J784 H763 H747 H752 J771 E9:G12 E27:G30 E33:G33 E36:G38 E41:G42 E61:G62 E67:G69 E74:G75 E80:G81 E86:G87 E92:G93 E98:G99 E104:G105 E110:G111 E116:G117 E122:G123 E128:G130 E153 E381 E387:G388 E677:G678 E684:G684 E696:G697 E701:G701 E704:G706 E717:G719 E721:G722 E724:G724 E710:G711 E726:G727 E729:G729 E737:G738 J941 E393:I393 H128:I128 J895 J909 J925 E36:I36 E64:G64 I61:I62 I64:I71 I98:I99 I104:I105 I110:I111 I116:I117 I122:I123 I128:I130 E159:I159 I357:I358 I363:I364 I387:I388 I393:I395 I45:I58 G666:G667 E17:G20 E345:G345 E363 E394:G395 E656:G665 F160 E160:E168 E357:G358 E369:F370 E375:F376">
    <cfRule type="cellIs" dxfId="2451" priority="3987" operator="equal">
      <formula>"NA"</formula>
    </cfRule>
    <cfRule type="cellIs" dxfId="2450" priority="3988" operator="equal">
      <formula>"NA"</formula>
    </cfRule>
  </conditionalFormatting>
  <conditionalFormatting sqref="E1041:I1041">
    <cfRule type="cellIs" dxfId="2449" priority="3179" stopIfTrue="1" operator="equal">
      <formula>"NA"</formula>
    </cfRule>
    <cfRule type="cellIs" dxfId="2448" priority="3180" stopIfTrue="1" operator="equal">
      <formula>"NA"</formula>
    </cfRule>
  </conditionalFormatting>
  <conditionalFormatting sqref="E1041:I1041">
    <cfRule type="cellIs" dxfId="2447" priority="3175" stopIfTrue="1" operator="equal">
      <formula>"NA"</formula>
    </cfRule>
    <cfRule type="cellIs" dxfId="2446" priority="3176" stopIfTrue="1" operator="equal">
      <formula>"NA"</formula>
    </cfRule>
  </conditionalFormatting>
  <conditionalFormatting sqref="E1062:H1064">
    <cfRule type="cellIs" dxfId="2445" priority="3173" stopIfTrue="1" operator="equal">
      <formula>"NA"</formula>
    </cfRule>
    <cfRule type="cellIs" dxfId="2444" priority="3174" stopIfTrue="1" operator="equal">
      <formula>"NA"</formula>
    </cfRule>
  </conditionalFormatting>
  <conditionalFormatting sqref="H1069:H1074">
    <cfRule type="cellIs" dxfId="2443" priority="3171" stopIfTrue="1" operator="equal">
      <formula>"NA"</formula>
    </cfRule>
    <cfRule type="cellIs" dxfId="2442" priority="3172" stopIfTrue="1" operator="equal">
      <formula>"NA"</formula>
    </cfRule>
  </conditionalFormatting>
  <conditionalFormatting sqref="A1113">
    <cfRule type="cellIs" dxfId="2441" priority="3167" stopIfTrue="1" operator="equal">
      <formula>"NA"</formula>
    </cfRule>
    <cfRule type="cellIs" dxfId="2440" priority="3168" stopIfTrue="1" operator="equal">
      <formula>"NA"</formula>
    </cfRule>
  </conditionalFormatting>
  <conditionalFormatting sqref="A1113">
    <cfRule type="cellIs" dxfId="2439" priority="3163" stopIfTrue="1" operator="equal">
      <formula>"NA"</formula>
    </cfRule>
    <cfRule type="cellIs" dxfId="2438" priority="3164" stopIfTrue="1" operator="equal">
      <formula>"NA"</formula>
    </cfRule>
  </conditionalFormatting>
  <conditionalFormatting sqref="E1041:I1041">
    <cfRule type="cellIs" dxfId="2437" priority="3181" stopIfTrue="1" operator="equal">
      <formula>"NA"</formula>
    </cfRule>
    <cfRule type="cellIs" dxfId="2436" priority="3182" stopIfTrue="1" operator="equal">
      <formula>"NA"</formula>
    </cfRule>
  </conditionalFormatting>
  <conditionalFormatting sqref="E1041:I1041">
    <cfRule type="cellIs" dxfId="2435" priority="3177" stopIfTrue="1" operator="equal">
      <formula>"NA"</formula>
    </cfRule>
    <cfRule type="cellIs" dxfId="2434" priority="3178" stopIfTrue="1" operator="equal">
      <formula>"NA"</formula>
    </cfRule>
  </conditionalFormatting>
  <conditionalFormatting sqref="A1113">
    <cfRule type="cellIs" dxfId="2433" priority="3169" stopIfTrue="1" operator="equal">
      <formula>"NA"</formula>
    </cfRule>
    <cfRule type="cellIs" dxfId="2432" priority="3170" stopIfTrue="1" operator="equal">
      <formula>"NA"</formula>
    </cfRule>
  </conditionalFormatting>
  <conditionalFormatting sqref="A1113">
    <cfRule type="cellIs" dxfId="2431" priority="3165" stopIfTrue="1" operator="equal">
      <formula>"NA"</formula>
    </cfRule>
    <cfRule type="cellIs" dxfId="2430" priority="3166" stopIfTrue="1" operator="equal">
      <formula>"NA"</formula>
    </cfRule>
  </conditionalFormatting>
  <conditionalFormatting sqref="E741:G741 E743:G746">
    <cfRule type="cellIs" dxfId="2429" priority="3075" operator="equal">
      <formula>"NA"</formula>
    </cfRule>
    <cfRule type="cellIs" dxfId="2428" priority="3076" operator="equal">
      <formula>"NA"</formula>
    </cfRule>
  </conditionalFormatting>
  <conditionalFormatting sqref="E748:G751">
    <cfRule type="cellIs" dxfId="2427" priority="3073" operator="equal">
      <formula>"NA"</formula>
    </cfRule>
    <cfRule type="cellIs" dxfId="2426" priority="3074" operator="equal">
      <formula>"NA"</formula>
    </cfRule>
  </conditionalFormatting>
  <conditionalFormatting sqref="E753:G756">
    <cfRule type="cellIs" dxfId="2425" priority="3071" operator="equal">
      <formula>"NA"</formula>
    </cfRule>
    <cfRule type="cellIs" dxfId="2424" priority="3072" operator="equal">
      <formula>"NA"</formula>
    </cfRule>
  </conditionalFormatting>
  <conditionalFormatting sqref="E826:G829">
    <cfRule type="cellIs" dxfId="2423" priority="2795" operator="equal">
      <formula>"NA"</formula>
    </cfRule>
    <cfRule type="cellIs" dxfId="2422" priority="2796" operator="equal">
      <formula>"NA"</formula>
    </cfRule>
  </conditionalFormatting>
  <conditionalFormatting sqref="E813:G816">
    <cfRule type="cellIs" dxfId="2421" priority="2803" operator="equal">
      <formula>"NA"</formula>
    </cfRule>
    <cfRule type="cellIs" dxfId="2420" priority="2804" operator="equal">
      <formula>"NA"</formula>
    </cfRule>
  </conditionalFormatting>
  <conditionalFormatting sqref="E802:F803">
    <cfRule type="cellIs" dxfId="2419" priority="2819" operator="equal">
      <formula>"NA"</formula>
    </cfRule>
    <cfRule type="cellIs" dxfId="2418" priority="2820" operator="equal">
      <formula>"NA"</formula>
    </cfRule>
  </conditionalFormatting>
  <conditionalFormatting sqref="E787:G790">
    <cfRule type="cellIs" dxfId="2417" priority="2827" operator="equal">
      <formula>"NA"</formula>
    </cfRule>
    <cfRule type="cellIs" dxfId="2416" priority="2828" operator="equal">
      <formula>"NA"</formula>
    </cfRule>
  </conditionalFormatting>
  <conditionalFormatting sqref="E776:G777">
    <cfRule type="cellIs" dxfId="2415" priority="2837" operator="equal">
      <formula>"NA"</formula>
    </cfRule>
    <cfRule type="cellIs" dxfId="2414" priority="2838" operator="equal">
      <formula>"NA"</formula>
    </cfRule>
  </conditionalFormatting>
  <conditionalFormatting sqref="E787:G790">
    <cfRule type="cellIs" dxfId="2413" priority="2835" stopIfTrue="1" operator="equal">
      <formula>"NA"</formula>
    </cfRule>
    <cfRule type="cellIs" dxfId="2412" priority="2836" stopIfTrue="1" operator="equal">
      <formula>"NA"</formula>
    </cfRule>
  </conditionalFormatting>
  <conditionalFormatting sqref="E787:G790">
    <cfRule type="cellIs" dxfId="2411" priority="2833" operator="equal">
      <formula>"NA"</formula>
    </cfRule>
    <cfRule type="cellIs" dxfId="2410" priority="2834" operator="equal">
      <formula>"NA"</formula>
    </cfRule>
  </conditionalFormatting>
  <conditionalFormatting sqref="E776:G777">
    <cfRule type="cellIs" dxfId="2409" priority="2843" operator="equal">
      <formula>"NA"</formula>
    </cfRule>
    <cfRule type="cellIs" dxfId="2408" priority="2844" operator="equal">
      <formula>"NA"</formula>
    </cfRule>
  </conditionalFormatting>
  <conditionalFormatting sqref="E776:G777">
    <cfRule type="cellIs" dxfId="2407" priority="2839" operator="equal">
      <formula>"NA"</formula>
    </cfRule>
    <cfRule type="cellIs" dxfId="2406" priority="2840" operator="equal">
      <formula>"NA"</formula>
    </cfRule>
  </conditionalFormatting>
  <conditionalFormatting sqref="E753:G756">
    <cfRule type="cellIs" dxfId="2405" priority="2861" operator="equal">
      <formula>"NA"</formula>
    </cfRule>
    <cfRule type="cellIs" dxfId="2404" priority="2862" operator="equal">
      <formula>"NA"</formula>
    </cfRule>
  </conditionalFormatting>
  <conditionalFormatting sqref="E764:G764">
    <cfRule type="cellIs" dxfId="2403" priority="2859" stopIfTrue="1" operator="equal">
      <formula>"NA"</formula>
    </cfRule>
    <cfRule type="cellIs" dxfId="2402" priority="2860" stopIfTrue="1" operator="equal">
      <formula>"NA"</formula>
    </cfRule>
  </conditionalFormatting>
  <conditionalFormatting sqref="E764:G764">
    <cfRule type="cellIs" dxfId="2401" priority="2857" operator="equal">
      <formula>"NA"</formula>
    </cfRule>
    <cfRule type="cellIs" dxfId="2400" priority="2858" operator="equal">
      <formula>"NA"</formula>
    </cfRule>
  </conditionalFormatting>
  <conditionalFormatting sqref="E883:G887">
    <cfRule type="cellIs" dxfId="2399" priority="3021" stopIfTrue="1" operator="equal">
      <formula>"NA"</formula>
    </cfRule>
    <cfRule type="cellIs" dxfId="2398" priority="3022" stopIfTrue="1" operator="equal">
      <formula>"NA"</formula>
    </cfRule>
  </conditionalFormatting>
  <conditionalFormatting sqref="E883:G887">
    <cfRule type="cellIs" dxfId="2397" priority="3019" operator="equal">
      <formula>"NA"</formula>
    </cfRule>
    <cfRule type="cellIs" dxfId="2396" priority="3020" operator="equal">
      <formula>"NA"</formula>
    </cfRule>
  </conditionalFormatting>
  <conditionalFormatting sqref="E883:G887">
    <cfRule type="cellIs" dxfId="2395" priority="3017" stopIfTrue="1" operator="equal">
      <formula>"NA"</formula>
    </cfRule>
    <cfRule type="cellIs" dxfId="2394" priority="3018" stopIfTrue="1" operator="equal">
      <formula>"NA"</formula>
    </cfRule>
  </conditionalFormatting>
  <conditionalFormatting sqref="E883:G887">
    <cfRule type="cellIs" dxfId="2393" priority="3015" operator="equal">
      <formula>"NA"</formula>
    </cfRule>
    <cfRule type="cellIs" dxfId="2392" priority="3016" operator="equal">
      <formula>"NA"</formula>
    </cfRule>
  </conditionalFormatting>
  <conditionalFormatting sqref="E897:G901">
    <cfRule type="cellIs" dxfId="2391" priority="3013" stopIfTrue="1" operator="equal">
      <formula>"NA"</formula>
    </cfRule>
    <cfRule type="cellIs" dxfId="2390" priority="3014" stopIfTrue="1" operator="equal">
      <formula>"NA"</formula>
    </cfRule>
  </conditionalFormatting>
  <conditionalFormatting sqref="E897:G901">
    <cfRule type="cellIs" dxfId="2389" priority="3011" operator="equal">
      <formula>"NA"</formula>
    </cfRule>
    <cfRule type="cellIs" dxfId="2388" priority="3012" operator="equal">
      <formula>"NA"</formula>
    </cfRule>
  </conditionalFormatting>
  <conditionalFormatting sqref="E897:G901">
    <cfRule type="cellIs" dxfId="2387" priority="3009" stopIfTrue="1" operator="equal">
      <formula>"NA"</formula>
    </cfRule>
    <cfRule type="cellIs" dxfId="2386" priority="3010" stopIfTrue="1" operator="equal">
      <formula>"NA"</formula>
    </cfRule>
  </conditionalFormatting>
  <conditionalFormatting sqref="E897:G901">
    <cfRule type="cellIs" dxfId="2385" priority="3007" operator="equal">
      <formula>"NA"</formula>
    </cfRule>
    <cfRule type="cellIs" dxfId="2384" priority="3008" operator="equal">
      <formula>"NA"</formula>
    </cfRule>
  </conditionalFormatting>
  <conditionalFormatting sqref="E914:G917">
    <cfRule type="cellIs" dxfId="2383" priority="3005" stopIfTrue="1" operator="equal">
      <formula>"NA"</formula>
    </cfRule>
    <cfRule type="cellIs" dxfId="2382" priority="3006" stopIfTrue="1" operator="equal">
      <formula>"NA"</formula>
    </cfRule>
  </conditionalFormatting>
  <conditionalFormatting sqref="E914:G917">
    <cfRule type="cellIs" dxfId="2381" priority="3003" operator="equal">
      <formula>"NA"</formula>
    </cfRule>
    <cfRule type="cellIs" dxfId="2380" priority="3004" operator="equal">
      <formula>"NA"</formula>
    </cfRule>
  </conditionalFormatting>
  <conditionalFormatting sqref="E914:G917">
    <cfRule type="cellIs" dxfId="2379" priority="3001" stopIfTrue="1" operator="equal">
      <formula>"NA"</formula>
    </cfRule>
    <cfRule type="cellIs" dxfId="2378" priority="3002" stopIfTrue="1" operator="equal">
      <formula>"NA"</formula>
    </cfRule>
  </conditionalFormatting>
  <conditionalFormatting sqref="E914:G917">
    <cfRule type="cellIs" dxfId="2377" priority="2999" operator="equal">
      <formula>"NA"</formula>
    </cfRule>
    <cfRule type="cellIs" dxfId="2376" priority="3000" operator="equal">
      <formula>"NA"</formula>
    </cfRule>
  </conditionalFormatting>
  <conditionalFormatting sqref="E911:G911">
    <cfRule type="cellIs" dxfId="2375" priority="2997" stopIfTrue="1" operator="equal">
      <formula>"NA"</formula>
    </cfRule>
    <cfRule type="cellIs" dxfId="2374" priority="2998" stopIfTrue="1" operator="equal">
      <formula>"NA"</formula>
    </cfRule>
  </conditionalFormatting>
  <conditionalFormatting sqref="E911:G911">
    <cfRule type="cellIs" dxfId="2373" priority="2995" operator="equal">
      <formula>"NA"</formula>
    </cfRule>
    <cfRule type="cellIs" dxfId="2372" priority="2996" operator="equal">
      <formula>"NA"</formula>
    </cfRule>
  </conditionalFormatting>
  <conditionalFormatting sqref="E911:G911">
    <cfRule type="cellIs" dxfId="2371" priority="2993" stopIfTrue="1" operator="equal">
      <formula>"NA"</formula>
    </cfRule>
    <cfRule type="cellIs" dxfId="2370" priority="2994" stopIfTrue="1" operator="equal">
      <formula>"NA"</formula>
    </cfRule>
  </conditionalFormatting>
  <conditionalFormatting sqref="E911:G911">
    <cfRule type="cellIs" dxfId="2369" priority="2991" operator="equal">
      <formula>"NA"</formula>
    </cfRule>
    <cfRule type="cellIs" dxfId="2368" priority="2992" operator="equal">
      <formula>"NA"</formula>
    </cfRule>
  </conditionalFormatting>
  <conditionalFormatting sqref="E929:F929 E931:F933">
    <cfRule type="cellIs" dxfId="2367" priority="2989" stopIfTrue="1" operator="equal">
      <formula>"NA"</formula>
    </cfRule>
    <cfRule type="cellIs" dxfId="2366" priority="2990" stopIfTrue="1" operator="equal">
      <formula>"NA"</formula>
    </cfRule>
  </conditionalFormatting>
  <conditionalFormatting sqref="E929:F929 E931:F933">
    <cfRule type="cellIs" dxfId="2365" priority="2987" operator="equal">
      <formula>"NA"</formula>
    </cfRule>
    <cfRule type="cellIs" dxfId="2364" priority="2988" operator="equal">
      <formula>"NA"</formula>
    </cfRule>
  </conditionalFormatting>
  <conditionalFormatting sqref="E929:F929 E931:F933">
    <cfRule type="cellIs" dxfId="2363" priority="2985" stopIfTrue="1" operator="equal">
      <formula>"NA"</formula>
    </cfRule>
    <cfRule type="cellIs" dxfId="2362" priority="2986" stopIfTrue="1" operator="equal">
      <formula>"NA"</formula>
    </cfRule>
  </conditionalFormatting>
  <conditionalFormatting sqref="E929:F929 E931:F933">
    <cfRule type="cellIs" dxfId="2361" priority="2983" operator="equal">
      <formula>"NA"</formula>
    </cfRule>
    <cfRule type="cellIs" dxfId="2360" priority="2984" operator="equal">
      <formula>"NA"</formula>
    </cfRule>
  </conditionalFormatting>
  <conditionalFormatting sqref="E945:G948">
    <cfRule type="cellIs" dxfId="2359" priority="2973" stopIfTrue="1" operator="equal">
      <formula>"NA"</formula>
    </cfRule>
    <cfRule type="cellIs" dxfId="2358" priority="2974" stopIfTrue="1" operator="equal">
      <formula>"NA"</formula>
    </cfRule>
  </conditionalFormatting>
  <conditionalFormatting sqref="E945:G948">
    <cfRule type="cellIs" dxfId="2357" priority="2971" operator="equal">
      <formula>"NA"</formula>
    </cfRule>
    <cfRule type="cellIs" dxfId="2356" priority="2972" operator="equal">
      <formula>"NA"</formula>
    </cfRule>
  </conditionalFormatting>
  <conditionalFormatting sqref="E945:G948">
    <cfRule type="cellIs" dxfId="2355" priority="2969" stopIfTrue="1" operator="equal">
      <formula>"NA"</formula>
    </cfRule>
    <cfRule type="cellIs" dxfId="2354" priority="2970" stopIfTrue="1" operator="equal">
      <formula>"NA"</formula>
    </cfRule>
  </conditionalFormatting>
  <conditionalFormatting sqref="E945:G948">
    <cfRule type="cellIs" dxfId="2353" priority="2967" operator="equal">
      <formula>"NA"</formula>
    </cfRule>
    <cfRule type="cellIs" dxfId="2352" priority="2968" operator="equal">
      <formula>"NA"</formula>
    </cfRule>
  </conditionalFormatting>
  <conditionalFormatting sqref="E813:G816">
    <cfRule type="cellIs" dxfId="2351" priority="2807" operator="equal">
      <formula>"NA"</formula>
    </cfRule>
    <cfRule type="cellIs" dxfId="2350" priority="2808" operator="equal">
      <formula>"NA"</formula>
    </cfRule>
  </conditionalFormatting>
  <conditionalFormatting sqref="E963:G966">
    <cfRule type="cellIs" dxfId="2349" priority="2957" stopIfTrue="1" operator="equal">
      <formula>"NA"</formula>
    </cfRule>
    <cfRule type="cellIs" dxfId="2348" priority="2958" stopIfTrue="1" operator="equal">
      <formula>"NA"</formula>
    </cfRule>
  </conditionalFormatting>
  <conditionalFormatting sqref="E963:G966">
    <cfRule type="cellIs" dxfId="2347" priority="2955" operator="equal">
      <formula>"NA"</formula>
    </cfRule>
    <cfRule type="cellIs" dxfId="2346" priority="2956" operator="equal">
      <formula>"NA"</formula>
    </cfRule>
  </conditionalFormatting>
  <conditionalFormatting sqref="E963:G966">
    <cfRule type="cellIs" dxfId="2345" priority="2953" stopIfTrue="1" operator="equal">
      <formula>"NA"</formula>
    </cfRule>
    <cfRule type="cellIs" dxfId="2344" priority="2954" stopIfTrue="1" operator="equal">
      <formula>"NA"</formula>
    </cfRule>
  </conditionalFormatting>
  <conditionalFormatting sqref="E963:G966">
    <cfRule type="cellIs" dxfId="2343" priority="2951" operator="equal">
      <formula>"NA"</formula>
    </cfRule>
    <cfRule type="cellIs" dxfId="2342" priority="2952" operator="equal">
      <formula>"NA"</formula>
    </cfRule>
  </conditionalFormatting>
  <conditionalFormatting sqref="E974:G976">
    <cfRule type="cellIs" dxfId="2341" priority="2949" stopIfTrue="1" operator="equal">
      <formula>"NA"</formula>
    </cfRule>
    <cfRule type="cellIs" dxfId="2340" priority="2950" stopIfTrue="1" operator="equal">
      <formula>"NA"</formula>
    </cfRule>
  </conditionalFormatting>
  <conditionalFormatting sqref="E974:G976">
    <cfRule type="cellIs" dxfId="2339" priority="2947" operator="equal">
      <formula>"NA"</formula>
    </cfRule>
    <cfRule type="cellIs" dxfId="2338" priority="2948" operator="equal">
      <formula>"NA"</formula>
    </cfRule>
  </conditionalFormatting>
  <conditionalFormatting sqref="E974:G976">
    <cfRule type="cellIs" dxfId="2337" priority="2945" stopIfTrue="1" operator="equal">
      <formula>"NA"</formula>
    </cfRule>
    <cfRule type="cellIs" dxfId="2336" priority="2946" stopIfTrue="1" operator="equal">
      <formula>"NA"</formula>
    </cfRule>
  </conditionalFormatting>
  <conditionalFormatting sqref="E974:G976">
    <cfRule type="cellIs" dxfId="2335" priority="2943" operator="equal">
      <formula>"NA"</formula>
    </cfRule>
    <cfRule type="cellIs" dxfId="2334" priority="2944" operator="equal">
      <formula>"NA"</formula>
    </cfRule>
  </conditionalFormatting>
  <conditionalFormatting sqref="E839:G842">
    <cfRule type="cellIs" dxfId="2333" priority="2777" operator="equal">
      <formula>"NA"</formula>
    </cfRule>
    <cfRule type="cellIs" dxfId="2332" priority="2778" operator="equal">
      <formula>"NA"</formula>
    </cfRule>
  </conditionalFormatting>
  <conditionalFormatting sqref="E852:G855">
    <cfRule type="cellIs" dxfId="2331" priority="2775" stopIfTrue="1" operator="equal">
      <formula>"NA"</formula>
    </cfRule>
    <cfRule type="cellIs" dxfId="2330" priority="2776" stopIfTrue="1" operator="equal">
      <formula>"NA"</formula>
    </cfRule>
  </conditionalFormatting>
  <conditionalFormatting sqref="E852:G855">
    <cfRule type="cellIs" dxfId="2329" priority="2773" operator="equal">
      <formula>"NA"</formula>
    </cfRule>
    <cfRule type="cellIs" dxfId="2328" priority="2774" operator="equal">
      <formula>"NA"</formula>
    </cfRule>
  </conditionalFormatting>
  <conditionalFormatting sqref="E870:G872">
    <cfRule type="cellIs" dxfId="2327" priority="2741" operator="equal">
      <formula>"NA"</formula>
    </cfRule>
    <cfRule type="cellIs" dxfId="2326" priority="2742" operator="equal">
      <formula>"NA"</formula>
    </cfRule>
  </conditionalFormatting>
  <conditionalFormatting sqref="I742">
    <cfRule type="cellIs" dxfId="2325" priority="2887" stopIfTrue="1" operator="equal">
      <formula>"NA"</formula>
    </cfRule>
    <cfRule type="cellIs" dxfId="2324" priority="2888" stopIfTrue="1" operator="equal">
      <formula>"NA"</formula>
    </cfRule>
  </conditionalFormatting>
  <conditionalFormatting sqref="E741:G741">
    <cfRule type="cellIs" dxfId="2323" priority="2879" operator="equal">
      <formula>"NA"</formula>
    </cfRule>
    <cfRule type="cellIs" dxfId="2322" priority="2880" operator="equal">
      <formula>"NA"</formula>
    </cfRule>
  </conditionalFormatting>
  <conditionalFormatting sqref="E743:G746">
    <cfRule type="cellIs" dxfId="2321" priority="2877" operator="equal">
      <formula>"NA"</formula>
    </cfRule>
    <cfRule type="cellIs" dxfId="2320" priority="2878" operator="equal">
      <formula>"NA"</formula>
    </cfRule>
  </conditionalFormatting>
  <conditionalFormatting sqref="E743:G746">
    <cfRule type="cellIs" dxfId="2319" priority="2875" operator="equal">
      <formula>"NA"</formula>
    </cfRule>
    <cfRule type="cellIs" dxfId="2318" priority="2876" operator="equal">
      <formula>"NA"</formula>
    </cfRule>
  </conditionalFormatting>
  <conditionalFormatting sqref="E748:G751">
    <cfRule type="cellIs" dxfId="2317" priority="2873" operator="equal">
      <formula>"NA"</formula>
    </cfRule>
    <cfRule type="cellIs" dxfId="2316" priority="2874" operator="equal">
      <formula>"NA"</formula>
    </cfRule>
  </conditionalFormatting>
  <conditionalFormatting sqref="E748:G751">
    <cfRule type="cellIs" dxfId="2315" priority="2871" operator="equal">
      <formula>"NA"</formula>
    </cfRule>
    <cfRule type="cellIs" dxfId="2314" priority="2872" operator="equal">
      <formula>"NA"</formula>
    </cfRule>
  </conditionalFormatting>
  <conditionalFormatting sqref="E748:G751">
    <cfRule type="cellIs" dxfId="2313" priority="2869" operator="equal">
      <formula>"NA"</formula>
    </cfRule>
    <cfRule type="cellIs" dxfId="2312" priority="2870" operator="equal">
      <formula>"NA"</formula>
    </cfRule>
  </conditionalFormatting>
  <conditionalFormatting sqref="E753:G756">
    <cfRule type="cellIs" dxfId="2311" priority="2867" operator="equal">
      <formula>"NA"</formula>
    </cfRule>
    <cfRule type="cellIs" dxfId="2310" priority="2868" operator="equal">
      <formula>"NA"</formula>
    </cfRule>
  </conditionalFormatting>
  <conditionalFormatting sqref="E753:G756">
    <cfRule type="cellIs" dxfId="2309" priority="2865" operator="equal">
      <formula>"NA"</formula>
    </cfRule>
    <cfRule type="cellIs" dxfId="2308" priority="2866" operator="equal">
      <formula>"NA"</formula>
    </cfRule>
  </conditionalFormatting>
  <conditionalFormatting sqref="E753:G756">
    <cfRule type="cellIs" dxfId="2307" priority="2863" operator="equal">
      <formula>"NA"</formula>
    </cfRule>
    <cfRule type="cellIs" dxfId="2306" priority="2864" operator="equal">
      <formula>"NA"</formula>
    </cfRule>
  </conditionalFormatting>
  <conditionalFormatting sqref="E764:G764">
    <cfRule type="cellIs" dxfId="2305" priority="2855" operator="equal">
      <formula>"NA"</formula>
    </cfRule>
    <cfRule type="cellIs" dxfId="2304" priority="2856" operator="equal">
      <formula>"NA"</formula>
    </cfRule>
  </conditionalFormatting>
  <conditionalFormatting sqref="E764:G764">
    <cfRule type="cellIs" dxfId="2303" priority="2853" operator="equal">
      <formula>"NA"</formula>
    </cfRule>
    <cfRule type="cellIs" dxfId="2302" priority="2854" operator="equal">
      <formula>"NA"</formula>
    </cfRule>
  </conditionalFormatting>
  <conditionalFormatting sqref="E764:G764">
    <cfRule type="cellIs" dxfId="2301" priority="2851" operator="equal">
      <formula>"NA"</formula>
    </cfRule>
    <cfRule type="cellIs" dxfId="2300" priority="2852" operator="equal">
      <formula>"NA"</formula>
    </cfRule>
  </conditionalFormatting>
  <conditionalFormatting sqref="E764:G764">
    <cfRule type="cellIs" dxfId="2299" priority="2849" operator="equal">
      <formula>"NA"</formula>
    </cfRule>
    <cfRule type="cellIs" dxfId="2298" priority="2850" operator="equal">
      <formula>"NA"</formula>
    </cfRule>
  </conditionalFormatting>
  <conditionalFormatting sqref="E776:G777">
    <cfRule type="cellIs" dxfId="2297" priority="2847" stopIfTrue="1" operator="equal">
      <formula>"NA"</formula>
    </cfRule>
    <cfRule type="cellIs" dxfId="2296" priority="2848" stopIfTrue="1" operator="equal">
      <formula>"NA"</formula>
    </cfRule>
  </conditionalFormatting>
  <conditionalFormatting sqref="E776:G777">
    <cfRule type="cellIs" dxfId="2295" priority="2845" operator="equal">
      <formula>"NA"</formula>
    </cfRule>
    <cfRule type="cellIs" dxfId="2294" priority="2846" operator="equal">
      <formula>"NA"</formula>
    </cfRule>
  </conditionalFormatting>
  <conditionalFormatting sqref="E776:G777">
    <cfRule type="cellIs" dxfId="2293" priority="2841" operator="equal">
      <formula>"NA"</formula>
    </cfRule>
    <cfRule type="cellIs" dxfId="2292" priority="2842" operator="equal">
      <formula>"NA"</formula>
    </cfRule>
  </conditionalFormatting>
  <conditionalFormatting sqref="E787:G790">
    <cfRule type="cellIs" dxfId="2291" priority="2831" operator="equal">
      <formula>"NA"</formula>
    </cfRule>
    <cfRule type="cellIs" dxfId="2290" priority="2832" operator="equal">
      <formula>"NA"</formula>
    </cfRule>
  </conditionalFormatting>
  <conditionalFormatting sqref="E787:G790">
    <cfRule type="cellIs" dxfId="2289" priority="2829" operator="equal">
      <formula>"NA"</formula>
    </cfRule>
    <cfRule type="cellIs" dxfId="2288" priority="2830" operator="equal">
      <formula>"NA"</formula>
    </cfRule>
  </conditionalFormatting>
  <conditionalFormatting sqref="E787:G790">
    <cfRule type="cellIs" dxfId="2287" priority="2825" operator="equal">
      <formula>"NA"</formula>
    </cfRule>
    <cfRule type="cellIs" dxfId="2286" priority="2826" operator="equal">
      <formula>"NA"</formula>
    </cfRule>
  </conditionalFormatting>
  <conditionalFormatting sqref="E802:F803">
    <cfRule type="cellIs" dxfId="2285" priority="2823" stopIfTrue="1" operator="equal">
      <formula>"NA"</formula>
    </cfRule>
    <cfRule type="cellIs" dxfId="2284" priority="2824" stopIfTrue="1" operator="equal">
      <formula>"NA"</formula>
    </cfRule>
  </conditionalFormatting>
  <conditionalFormatting sqref="E802:F803">
    <cfRule type="cellIs" dxfId="2283" priority="2821" operator="equal">
      <formula>"NA"</formula>
    </cfRule>
    <cfRule type="cellIs" dxfId="2282" priority="2822" operator="equal">
      <formula>"NA"</formula>
    </cfRule>
  </conditionalFormatting>
  <conditionalFormatting sqref="E802:F803">
    <cfRule type="cellIs" dxfId="2281" priority="2817" operator="equal">
      <formula>"NA"</formula>
    </cfRule>
    <cfRule type="cellIs" dxfId="2280" priority="2818" operator="equal">
      <formula>"NA"</formula>
    </cfRule>
  </conditionalFormatting>
  <conditionalFormatting sqref="E802:F803">
    <cfRule type="cellIs" dxfId="2279" priority="2815" operator="equal">
      <formula>"NA"</formula>
    </cfRule>
    <cfRule type="cellIs" dxfId="2278" priority="2816" operator="equal">
      <formula>"NA"</formula>
    </cfRule>
  </conditionalFormatting>
  <conditionalFormatting sqref="E802:F803">
    <cfRule type="cellIs" dxfId="2277" priority="2813" operator="equal">
      <formula>"NA"</formula>
    </cfRule>
    <cfRule type="cellIs" dxfId="2276" priority="2814" operator="equal">
      <formula>"NA"</formula>
    </cfRule>
  </conditionalFormatting>
  <conditionalFormatting sqref="E813:G816">
    <cfRule type="cellIs" dxfId="2275" priority="2811" stopIfTrue="1" operator="equal">
      <formula>"NA"</formula>
    </cfRule>
    <cfRule type="cellIs" dxfId="2274" priority="2812" stopIfTrue="1" operator="equal">
      <formula>"NA"</formula>
    </cfRule>
  </conditionalFormatting>
  <conditionalFormatting sqref="E813:G816">
    <cfRule type="cellIs" dxfId="2273" priority="2809" operator="equal">
      <formula>"NA"</formula>
    </cfRule>
    <cfRule type="cellIs" dxfId="2272" priority="2810" operator="equal">
      <formula>"NA"</formula>
    </cfRule>
  </conditionalFormatting>
  <conditionalFormatting sqref="E813:G816">
    <cfRule type="cellIs" dxfId="2271" priority="2805" operator="equal">
      <formula>"NA"</formula>
    </cfRule>
    <cfRule type="cellIs" dxfId="2270" priority="2806" operator="equal">
      <formula>"NA"</formula>
    </cfRule>
  </conditionalFormatting>
  <conditionalFormatting sqref="E813:G816">
    <cfRule type="cellIs" dxfId="2269" priority="2801" operator="equal">
      <formula>"NA"</formula>
    </cfRule>
    <cfRule type="cellIs" dxfId="2268" priority="2802" operator="equal">
      <formula>"NA"</formula>
    </cfRule>
  </conditionalFormatting>
  <conditionalFormatting sqref="E826:G829">
    <cfRule type="cellIs" dxfId="2267" priority="2799" stopIfTrue="1" operator="equal">
      <formula>"NA"</formula>
    </cfRule>
    <cfRule type="cellIs" dxfId="2266" priority="2800" stopIfTrue="1" operator="equal">
      <formula>"NA"</formula>
    </cfRule>
  </conditionalFormatting>
  <conditionalFormatting sqref="E826:G829">
    <cfRule type="cellIs" dxfId="2265" priority="2797" operator="equal">
      <formula>"NA"</formula>
    </cfRule>
    <cfRule type="cellIs" dxfId="2264" priority="2798" operator="equal">
      <formula>"NA"</formula>
    </cfRule>
  </conditionalFormatting>
  <conditionalFormatting sqref="E826:G829">
    <cfRule type="cellIs" dxfId="2263" priority="2793" operator="equal">
      <formula>"NA"</formula>
    </cfRule>
    <cfRule type="cellIs" dxfId="2262" priority="2794" operator="equal">
      <formula>"NA"</formula>
    </cfRule>
  </conditionalFormatting>
  <conditionalFormatting sqref="E826:G829">
    <cfRule type="cellIs" dxfId="2261" priority="2791" operator="equal">
      <formula>"NA"</formula>
    </cfRule>
    <cfRule type="cellIs" dxfId="2260" priority="2792" operator="equal">
      <formula>"NA"</formula>
    </cfRule>
  </conditionalFormatting>
  <conditionalFormatting sqref="E826:G829">
    <cfRule type="cellIs" dxfId="2259" priority="2789" operator="equal">
      <formula>"NA"</formula>
    </cfRule>
    <cfRule type="cellIs" dxfId="2258" priority="2790" operator="equal">
      <formula>"NA"</formula>
    </cfRule>
  </conditionalFormatting>
  <conditionalFormatting sqref="E839:G842">
    <cfRule type="cellIs" dxfId="2257" priority="2787" stopIfTrue="1" operator="equal">
      <formula>"NA"</formula>
    </cfRule>
    <cfRule type="cellIs" dxfId="2256" priority="2788" stopIfTrue="1" operator="equal">
      <formula>"NA"</formula>
    </cfRule>
  </conditionalFormatting>
  <conditionalFormatting sqref="E839:G842">
    <cfRule type="cellIs" dxfId="2255" priority="2785" operator="equal">
      <formula>"NA"</formula>
    </cfRule>
    <cfRule type="cellIs" dxfId="2254" priority="2786" operator="equal">
      <formula>"NA"</formula>
    </cfRule>
  </conditionalFormatting>
  <conditionalFormatting sqref="E839:G842">
    <cfRule type="cellIs" dxfId="2253" priority="2783" operator="equal">
      <formula>"NA"</formula>
    </cfRule>
    <cfRule type="cellIs" dxfId="2252" priority="2784" operator="equal">
      <formula>"NA"</formula>
    </cfRule>
  </conditionalFormatting>
  <conditionalFormatting sqref="E839:G842">
    <cfRule type="cellIs" dxfId="2251" priority="2781" operator="equal">
      <formula>"NA"</formula>
    </cfRule>
    <cfRule type="cellIs" dxfId="2250" priority="2782" operator="equal">
      <formula>"NA"</formula>
    </cfRule>
  </conditionalFormatting>
  <conditionalFormatting sqref="E839:G842">
    <cfRule type="cellIs" dxfId="2249" priority="2779" operator="equal">
      <formula>"NA"</formula>
    </cfRule>
    <cfRule type="cellIs" dxfId="2248" priority="2780" operator="equal">
      <formula>"NA"</formula>
    </cfRule>
  </conditionalFormatting>
  <conditionalFormatting sqref="E852:G855">
    <cfRule type="cellIs" dxfId="2247" priority="2771" operator="equal">
      <formula>"NA"</formula>
    </cfRule>
    <cfRule type="cellIs" dxfId="2246" priority="2772" operator="equal">
      <formula>"NA"</formula>
    </cfRule>
  </conditionalFormatting>
  <conditionalFormatting sqref="E852:G855">
    <cfRule type="cellIs" dxfId="2245" priority="2769" operator="equal">
      <formula>"NA"</formula>
    </cfRule>
    <cfRule type="cellIs" dxfId="2244" priority="2770" operator="equal">
      <formula>"NA"</formula>
    </cfRule>
  </conditionalFormatting>
  <conditionalFormatting sqref="E852:G855">
    <cfRule type="cellIs" dxfId="2243" priority="2767" operator="equal">
      <formula>"NA"</formula>
    </cfRule>
    <cfRule type="cellIs" dxfId="2242" priority="2768" operator="equal">
      <formula>"NA"</formula>
    </cfRule>
  </conditionalFormatting>
  <conditionalFormatting sqref="E852:G855">
    <cfRule type="cellIs" dxfId="2241" priority="2765" operator="equal">
      <formula>"NA"</formula>
    </cfRule>
    <cfRule type="cellIs" dxfId="2240" priority="2766" operator="equal">
      <formula>"NA"</formula>
    </cfRule>
  </conditionalFormatting>
  <conditionalFormatting sqref="E870:G872">
    <cfRule type="cellIs" dxfId="2239" priority="2751" stopIfTrue="1" operator="equal">
      <formula>"NA"</formula>
    </cfRule>
    <cfRule type="cellIs" dxfId="2238" priority="2752" stopIfTrue="1" operator="equal">
      <formula>"NA"</formula>
    </cfRule>
  </conditionalFormatting>
  <conditionalFormatting sqref="E870:G872">
    <cfRule type="cellIs" dxfId="2237" priority="2749" operator="equal">
      <formula>"NA"</formula>
    </cfRule>
    <cfRule type="cellIs" dxfId="2236" priority="2750" operator="equal">
      <formula>"NA"</formula>
    </cfRule>
  </conditionalFormatting>
  <conditionalFormatting sqref="E870:G872">
    <cfRule type="cellIs" dxfId="2235" priority="2747" operator="equal">
      <formula>"NA"</formula>
    </cfRule>
    <cfRule type="cellIs" dxfId="2234" priority="2748" operator="equal">
      <formula>"NA"</formula>
    </cfRule>
  </conditionalFormatting>
  <conditionalFormatting sqref="E870:G872">
    <cfRule type="cellIs" dxfId="2233" priority="2745" operator="equal">
      <formula>"NA"</formula>
    </cfRule>
    <cfRule type="cellIs" dxfId="2232" priority="2746" operator="equal">
      <formula>"NA"</formula>
    </cfRule>
  </conditionalFormatting>
  <conditionalFormatting sqref="E870:G872">
    <cfRule type="cellIs" dxfId="2231" priority="2743" operator="equal">
      <formula>"NA"</formula>
    </cfRule>
    <cfRule type="cellIs" dxfId="2230" priority="2744" operator="equal">
      <formula>"NA"</formula>
    </cfRule>
  </conditionalFormatting>
  <conditionalFormatting sqref="E1040:G1040">
    <cfRule type="cellIs" dxfId="2229" priority="2739" stopIfTrue="1" operator="equal">
      <formula>"NA"</formula>
    </cfRule>
    <cfRule type="cellIs" dxfId="2228" priority="2740" stopIfTrue="1" operator="equal">
      <formula>"NA"</formula>
    </cfRule>
  </conditionalFormatting>
  <conditionalFormatting sqref="E1040:G1040">
    <cfRule type="cellIs" dxfId="2227" priority="2737" stopIfTrue="1" operator="equal">
      <formula>"NA"</formula>
    </cfRule>
    <cfRule type="cellIs" dxfId="2226" priority="2738" stopIfTrue="1" operator="equal">
      <formula>"NA"</formula>
    </cfRule>
  </conditionalFormatting>
  <conditionalFormatting sqref="E1040:G1040">
    <cfRule type="cellIs" dxfId="2225" priority="2735" operator="equal">
      <formula>"NA"</formula>
    </cfRule>
    <cfRule type="cellIs" dxfId="2224" priority="2736" operator="equal">
      <formula>"NA"</formula>
    </cfRule>
  </conditionalFormatting>
  <conditionalFormatting sqref="E1040:G1040">
    <cfRule type="cellIs" dxfId="2223" priority="2733" stopIfTrue="1" operator="equal">
      <formula>"NA"</formula>
    </cfRule>
    <cfRule type="cellIs" dxfId="2222" priority="2734" stopIfTrue="1" operator="equal">
      <formula>"NA"</formula>
    </cfRule>
  </conditionalFormatting>
  <conditionalFormatting sqref="E1040:G1040">
    <cfRule type="cellIs" dxfId="2221" priority="2731" operator="equal">
      <formula>"NA"</formula>
    </cfRule>
    <cfRule type="cellIs" dxfId="2220" priority="2732" operator="equal">
      <formula>"NA"</formula>
    </cfRule>
  </conditionalFormatting>
  <conditionalFormatting sqref="E1042:G1042">
    <cfRule type="cellIs" dxfId="2219" priority="2729" stopIfTrue="1" operator="equal">
      <formula>"NA"</formula>
    </cfRule>
    <cfRule type="cellIs" dxfId="2218" priority="2730" stopIfTrue="1" operator="equal">
      <formula>"NA"</formula>
    </cfRule>
  </conditionalFormatting>
  <conditionalFormatting sqref="E1042:G1042">
    <cfRule type="cellIs" dxfId="2217" priority="2727" stopIfTrue="1" operator="equal">
      <formula>"NA"</formula>
    </cfRule>
    <cfRule type="cellIs" dxfId="2216" priority="2728" stopIfTrue="1" operator="equal">
      <formula>"NA"</formula>
    </cfRule>
  </conditionalFormatting>
  <conditionalFormatting sqref="E1042:G1042">
    <cfRule type="cellIs" dxfId="2215" priority="2725" operator="equal">
      <formula>"NA"</formula>
    </cfRule>
    <cfRule type="cellIs" dxfId="2214" priority="2726" operator="equal">
      <formula>"NA"</formula>
    </cfRule>
  </conditionalFormatting>
  <conditionalFormatting sqref="E1042:G1042">
    <cfRule type="cellIs" dxfId="2213" priority="2723" stopIfTrue="1" operator="equal">
      <formula>"NA"</formula>
    </cfRule>
    <cfRule type="cellIs" dxfId="2212" priority="2724" stopIfTrue="1" operator="equal">
      <formula>"NA"</formula>
    </cfRule>
  </conditionalFormatting>
  <conditionalFormatting sqref="E1042:G1042">
    <cfRule type="cellIs" dxfId="2211" priority="2721" operator="equal">
      <formula>"NA"</formula>
    </cfRule>
    <cfRule type="cellIs" dxfId="2210" priority="2722" operator="equal">
      <formula>"NA"</formula>
    </cfRule>
  </conditionalFormatting>
  <conditionalFormatting sqref="E943:G943">
    <cfRule type="cellIs" dxfId="2209" priority="2719" stopIfTrue="1" operator="equal">
      <formula>"NA"</formula>
    </cfRule>
    <cfRule type="cellIs" dxfId="2208" priority="2720" stopIfTrue="1" operator="equal">
      <formula>"NA"</formula>
    </cfRule>
  </conditionalFormatting>
  <conditionalFormatting sqref="E943:G943">
    <cfRule type="cellIs" dxfId="2207" priority="2717" stopIfTrue="1" operator="equal">
      <formula>"NA"</formula>
    </cfRule>
    <cfRule type="cellIs" dxfId="2206" priority="2718" stopIfTrue="1" operator="equal">
      <formula>"NA"</formula>
    </cfRule>
  </conditionalFormatting>
  <conditionalFormatting sqref="E943:G943">
    <cfRule type="cellIs" dxfId="2205" priority="2715" operator="equal">
      <formula>"NA"</formula>
    </cfRule>
    <cfRule type="cellIs" dxfId="2204" priority="2716" operator="equal">
      <formula>"NA"</formula>
    </cfRule>
  </conditionalFormatting>
  <conditionalFormatting sqref="E943:G943">
    <cfRule type="cellIs" dxfId="2203" priority="2713" stopIfTrue="1" operator="equal">
      <formula>"NA"</formula>
    </cfRule>
    <cfRule type="cellIs" dxfId="2202" priority="2714" stopIfTrue="1" operator="equal">
      <formula>"NA"</formula>
    </cfRule>
  </conditionalFormatting>
  <conditionalFormatting sqref="E943:G943">
    <cfRule type="cellIs" dxfId="2201" priority="2711" operator="equal">
      <formula>"NA"</formula>
    </cfRule>
    <cfRule type="cellIs" dxfId="2200" priority="2712" operator="equal">
      <formula>"NA"</formula>
    </cfRule>
  </conditionalFormatting>
  <conditionalFormatting sqref="I27:I30 I33">
    <cfRule type="cellIs" dxfId="2199" priority="2707" operator="equal">
      <formula>"NA"</formula>
    </cfRule>
    <cfRule type="cellIs" dxfId="2198" priority="2708" operator="equal">
      <formula>"NA"</formula>
    </cfRule>
  </conditionalFormatting>
  <conditionalFormatting sqref="I37:I42">
    <cfRule type="cellIs" dxfId="2197" priority="2705" operator="equal">
      <formula>"NA"</formula>
    </cfRule>
    <cfRule type="cellIs" dxfId="2196" priority="2706" operator="equal">
      <formula>"NA"</formula>
    </cfRule>
  </conditionalFormatting>
  <conditionalFormatting sqref="I61:I62">
    <cfRule type="cellIs" dxfId="2195" priority="2703" operator="equal">
      <formula>"NA"</formula>
    </cfRule>
    <cfRule type="cellIs" dxfId="2194" priority="2704" operator="equal">
      <formula>"NA"</formula>
    </cfRule>
  </conditionalFormatting>
  <conditionalFormatting sqref="I75:I77">
    <cfRule type="cellIs" dxfId="2193" priority="2701" operator="equal">
      <formula>"NA"</formula>
    </cfRule>
    <cfRule type="cellIs" dxfId="2192" priority="2702" operator="equal">
      <formula>"NA"</formula>
    </cfRule>
  </conditionalFormatting>
  <conditionalFormatting sqref="I81:I83">
    <cfRule type="cellIs" dxfId="2191" priority="2699" operator="equal">
      <formula>"NA"</formula>
    </cfRule>
    <cfRule type="cellIs" dxfId="2190" priority="2700" operator="equal">
      <formula>"NA"</formula>
    </cfRule>
  </conditionalFormatting>
  <conditionalFormatting sqref="I87:I89">
    <cfRule type="cellIs" dxfId="2189" priority="2697" operator="equal">
      <formula>"NA"</formula>
    </cfRule>
    <cfRule type="cellIs" dxfId="2188" priority="2698" operator="equal">
      <formula>"NA"</formula>
    </cfRule>
  </conditionalFormatting>
  <conditionalFormatting sqref="I93:I95">
    <cfRule type="cellIs" dxfId="2187" priority="2695" operator="equal">
      <formula>"NA"</formula>
    </cfRule>
    <cfRule type="cellIs" dxfId="2186" priority="2696" operator="equal">
      <formula>"NA"</formula>
    </cfRule>
  </conditionalFormatting>
  <conditionalFormatting sqref="I99:I101">
    <cfRule type="cellIs" dxfId="2185" priority="2693" operator="equal">
      <formula>"NA"</formula>
    </cfRule>
    <cfRule type="cellIs" dxfId="2184" priority="2694" operator="equal">
      <formula>"NA"</formula>
    </cfRule>
  </conditionalFormatting>
  <conditionalFormatting sqref="I105:I107">
    <cfRule type="cellIs" dxfId="2183" priority="2691" operator="equal">
      <formula>"NA"</formula>
    </cfRule>
    <cfRule type="cellIs" dxfId="2182" priority="2692" operator="equal">
      <formula>"NA"</formula>
    </cfRule>
  </conditionalFormatting>
  <conditionalFormatting sqref="I111:I113">
    <cfRule type="cellIs" dxfId="2181" priority="2689" operator="equal">
      <formula>"NA"</formula>
    </cfRule>
    <cfRule type="cellIs" dxfId="2180" priority="2690" operator="equal">
      <formula>"NA"</formula>
    </cfRule>
  </conditionalFormatting>
  <conditionalFormatting sqref="I117:I119">
    <cfRule type="cellIs" dxfId="2179" priority="2687" operator="equal">
      <formula>"NA"</formula>
    </cfRule>
    <cfRule type="cellIs" dxfId="2178" priority="2688" operator="equal">
      <formula>"NA"</formula>
    </cfRule>
  </conditionalFormatting>
  <conditionalFormatting sqref="I123:I125">
    <cfRule type="cellIs" dxfId="2177" priority="2685" operator="equal">
      <formula>"NA"</formula>
    </cfRule>
    <cfRule type="cellIs" dxfId="2176" priority="2686" operator="equal">
      <formula>"NA"</formula>
    </cfRule>
  </conditionalFormatting>
  <conditionalFormatting sqref="I129:I131">
    <cfRule type="cellIs" dxfId="2175" priority="2683" operator="equal">
      <formula>"NA"</formula>
    </cfRule>
    <cfRule type="cellIs" dxfId="2174" priority="2684" operator="equal">
      <formula>"NA"</formula>
    </cfRule>
  </conditionalFormatting>
  <conditionalFormatting sqref="I151:I153">
    <cfRule type="cellIs" dxfId="2173" priority="2681" operator="equal">
      <formula>"NA"</formula>
    </cfRule>
    <cfRule type="cellIs" dxfId="2172" priority="2682" operator="equal">
      <formula>"NA"</formula>
    </cfRule>
  </conditionalFormatting>
  <conditionalFormatting sqref="I169:I172">
    <cfRule type="cellIs" dxfId="2171" priority="2677" operator="equal">
      <formula>"NA"</formula>
    </cfRule>
    <cfRule type="cellIs" dxfId="2170" priority="2678" operator="equal">
      <formula>"NA"</formula>
    </cfRule>
  </conditionalFormatting>
  <conditionalFormatting sqref="I345:I353">
    <cfRule type="cellIs" dxfId="2169" priority="2673" operator="equal">
      <formula>"NA"</formula>
    </cfRule>
    <cfRule type="cellIs" dxfId="2168" priority="2674" operator="equal">
      <formula>"NA"</formula>
    </cfRule>
  </conditionalFormatting>
  <conditionalFormatting sqref="I357:I360">
    <cfRule type="cellIs" dxfId="2167" priority="2671" operator="equal">
      <formula>"NA"</formula>
    </cfRule>
    <cfRule type="cellIs" dxfId="2166" priority="2672" operator="equal">
      <formula>"NA"</formula>
    </cfRule>
  </conditionalFormatting>
  <conditionalFormatting sqref="I363:I366">
    <cfRule type="cellIs" dxfId="2165" priority="2669" operator="equal">
      <formula>"NA"</formula>
    </cfRule>
    <cfRule type="cellIs" dxfId="2164" priority="2670" operator="equal">
      <formula>"NA"</formula>
    </cfRule>
  </conditionalFormatting>
  <conditionalFormatting sqref="I387:I390">
    <cfRule type="cellIs" dxfId="2163" priority="2661" operator="equal">
      <formula>"NA"</formula>
    </cfRule>
    <cfRule type="cellIs" dxfId="2162" priority="2662" operator="equal">
      <formula>"NA"</formula>
    </cfRule>
  </conditionalFormatting>
  <conditionalFormatting sqref="I394:I397">
    <cfRule type="cellIs" dxfId="2161" priority="2659" operator="equal">
      <formula>"NA"</formula>
    </cfRule>
    <cfRule type="cellIs" dxfId="2160" priority="2660" operator="equal">
      <formula>"NA"</formula>
    </cfRule>
  </conditionalFormatting>
  <conditionalFormatting sqref="I656:I663">
    <cfRule type="cellIs" dxfId="2159" priority="2635" operator="equal">
      <formula>"NA"</formula>
    </cfRule>
    <cfRule type="cellIs" dxfId="2158" priority="2636" operator="equal">
      <formula>"NA"</formula>
    </cfRule>
  </conditionalFormatting>
  <conditionalFormatting sqref="I678:I684">
    <cfRule type="cellIs" dxfId="2157" priority="2633" operator="equal">
      <formula>"NA"</formula>
    </cfRule>
    <cfRule type="cellIs" dxfId="2156" priority="2634" operator="equal">
      <formula>"NA"</formula>
    </cfRule>
  </conditionalFormatting>
  <conditionalFormatting sqref="I696:I701">
    <cfRule type="cellIs" dxfId="2155" priority="2631" operator="equal">
      <formula>"NA"</formula>
    </cfRule>
    <cfRule type="cellIs" dxfId="2154" priority="2632" operator="equal">
      <formula>"NA"</formula>
    </cfRule>
  </conditionalFormatting>
  <conditionalFormatting sqref="I710:I714">
    <cfRule type="cellIs" dxfId="2153" priority="2629" operator="equal">
      <formula>"NA"</formula>
    </cfRule>
    <cfRule type="cellIs" dxfId="2152" priority="2630" operator="equal">
      <formula>"NA"</formula>
    </cfRule>
  </conditionalFormatting>
  <conditionalFormatting sqref="E714:G714">
    <cfRule type="cellIs" dxfId="2151" priority="2627" stopIfTrue="1" operator="equal">
      <formula>"NA"</formula>
    </cfRule>
    <cfRule type="cellIs" dxfId="2150" priority="2628" stopIfTrue="1" operator="equal">
      <formula>"NA"</formula>
    </cfRule>
  </conditionalFormatting>
  <conditionalFormatting sqref="E714:G714">
    <cfRule type="cellIs" dxfId="2149" priority="2625" operator="equal">
      <formula>"NA"</formula>
    </cfRule>
    <cfRule type="cellIs" dxfId="2148" priority="2626" operator="equal">
      <formula>"NA"</formula>
    </cfRule>
  </conditionalFormatting>
  <conditionalFormatting sqref="I716:I719">
    <cfRule type="cellIs" dxfId="2147" priority="2621" stopIfTrue="1" operator="equal">
      <formula>"NA"</formula>
    </cfRule>
    <cfRule type="cellIs" dxfId="2146" priority="2622" stopIfTrue="1" operator="equal">
      <formula>"NA"</formula>
    </cfRule>
  </conditionalFormatting>
  <conditionalFormatting sqref="I721:I724">
    <cfRule type="cellIs" dxfId="2145" priority="2619" stopIfTrue="1" operator="equal">
      <formula>"NA"</formula>
    </cfRule>
    <cfRule type="cellIs" dxfId="2144" priority="2620" stopIfTrue="1" operator="equal">
      <formula>"NA"</formula>
    </cfRule>
  </conditionalFormatting>
  <conditionalFormatting sqref="I726:I729">
    <cfRule type="cellIs" dxfId="2143" priority="2617" stopIfTrue="1" operator="equal">
      <formula>"NA"</formula>
    </cfRule>
    <cfRule type="cellIs" dxfId="2142" priority="2618" stopIfTrue="1" operator="equal">
      <formula>"NA"</formula>
    </cfRule>
  </conditionalFormatting>
  <conditionalFormatting sqref="I737:I741">
    <cfRule type="cellIs" dxfId="2141" priority="2615" stopIfTrue="1" operator="equal">
      <formula>"NA"</formula>
    </cfRule>
    <cfRule type="cellIs" dxfId="2140" priority="2616" stopIfTrue="1" operator="equal">
      <formula>"NA"</formula>
    </cfRule>
  </conditionalFormatting>
  <conditionalFormatting sqref="I743:I746">
    <cfRule type="cellIs" dxfId="2139" priority="2613" stopIfTrue="1" operator="equal">
      <formula>"NA"</formula>
    </cfRule>
    <cfRule type="cellIs" dxfId="2138" priority="2614" stopIfTrue="1" operator="equal">
      <formula>"NA"</formula>
    </cfRule>
  </conditionalFormatting>
  <conditionalFormatting sqref="I748:I751">
    <cfRule type="cellIs" dxfId="2137" priority="2611" stopIfTrue="1" operator="equal">
      <formula>"NA"</formula>
    </cfRule>
    <cfRule type="cellIs" dxfId="2136" priority="2612" stopIfTrue="1" operator="equal">
      <formula>"NA"</formula>
    </cfRule>
  </conditionalFormatting>
  <conditionalFormatting sqref="I753:I756">
    <cfRule type="cellIs" dxfId="2135" priority="2609" stopIfTrue="1" operator="equal">
      <formula>"NA"</formula>
    </cfRule>
    <cfRule type="cellIs" dxfId="2134" priority="2610" stopIfTrue="1" operator="equal">
      <formula>"NA"</formula>
    </cfRule>
  </conditionalFormatting>
  <conditionalFormatting sqref="I764">
    <cfRule type="cellIs" dxfId="2133" priority="2607" stopIfTrue="1" operator="equal">
      <formula>"NA"</formula>
    </cfRule>
    <cfRule type="cellIs" dxfId="2132" priority="2608" stopIfTrue="1" operator="equal">
      <formula>"NA"</formula>
    </cfRule>
  </conditionalFormatting>
  <conditionalFormatting sqref="I776:I777">
    <cfRule type="cellIs" dxfId="2131" priority="2605" stopIfTrue="1" operator="equal">
      <formula>"NA"</formula>
    </cfRule>
    <cfRule type="cellIs" dxfId="2130" priority="2606" stopIfTrue="1" operator="equal">
      <formula>"NA"</formula>
    </cfRule>
  </conditionalFormatting>
  <conditionalFormatting sqref="I784:I790">
    <cfRule type="cellIs" dxfId="2129" priority="2603" stopIfTrue="1" operator="equal">
      <formula>"NA"</formula>
    </cfRule>
    <cfRule type="cellIs" dxfId="2128" priority="2604" stopIfTrue="1" operator="equal">
      <formula>"NA"</formula>
    </cfRule>
  </conditionalFormatting>
  <conditionalFormatting sqref="I810:I816">
    <cfRule type="cellIs" dxfId="2127" priority="2599" stopIfTrue="1" operator="equal">
      <formula>"NA"</formula>
    </cfRule>
    <cfRule type="cellIs" dxfId="2126" priority="2600" stopIfTrue="1" operator="equal">
      <formula>"NA"</formula>
    </cfRule>
  </conditionalFormatting>
  <conditionalFormatting sqref="I823:I829">
    <cfRule type="cellIs" dxfId="2125" priority="2597" stopIfTrue="1" operator="equal">
      <formula>"NA"</formula>
    </cfRule>
    <cfRule type="cellIs" dxfId="2124" priority="2598" stopIfTrue="1" operator="equal">
      <formula>"NA"</formula>
    </cfRule>
  </conditionalFormatting>
  <conditionalFormatting sqref="I836:I842">
    <cfRule type="cellIs" dxfId="2123" priority="2595" stopIfTrue="1" operator="equal">
      <formula>"NA"</formula>
    </cfRule>
    <cfRule type="cellIs" dxfId="2122" priority="2596" stopIfTrue="1" operator="equal">
      <formula>"NA"</formula>
    </cfRule>
  </conditionalFormatting>
  <conditionalFormatting sqref="I849:I855">
    <cfRule type="cellIs" dxfId="2121" priority="2593" stopIfTrue="1" operator="equal">
      <formula>"NA"</formula>
    </cfRule>
    <cfRule type="cellIs" dxfId="2120" priority="2594" stopIfTrue="1" operator="equal">
      <formula>"NA"</formula>
    </cfRule>
  </conditionalFormatting>
  <conditionalFormatting sqref="I866:I873">
    <cfRule type="cellIs" dxfId="2119" priority="2591" stopIfTrue="1" operator="equal">
      <formula>"NA"</formula>
    </cfRule>
    <cfRule type="cellIs" dxfId="2118" priority="2592" stopIfTrue="1" operator="equal">
      <formula>"NA"</formula>
    </cfRule>
  </conditionalFormatting>
  <conditionalFormatting sqref="I881:I887">
    <cfRule type="cellIs" dxfId="2117" priority="2589" stopIfTrue="1" operator="equal">
      <formula>"NA"</formula>
    </cfRule>
    <cfRule type="cellIs" dxfId="2116" priority="2590" stopIfTrue="1" operator="equal">
      <formula>"NA"</formula>
    </cfRule>
  </conditionalFormatting>
  <conditionalFormatting sqref="I895:I901">
    <cfRule type="cellIs" dxfId="2115" priority="2587" stopIfTrue="1" operator="equal">
      <formula>"NA"</formula>
    </cfRule>
    <cfRule type="cellIs" dxfId="2114" priority="2588" stopIfTrue="1" operator="equal">
      <formula>"NA"</formula>
    </cfRule>
  </conditionalFormatting>
  <conditionalFormatting sqref="I909:I917">
    <cfRule type="cellIs" dxfId="2113" priority="2585" stopIfTrue="1" operator="equal">
      <formula>"NA"</formula>
    </cfRule>
    <cfRule type="cellIs" dxfId="2112" priority="2586" stopIfTrue="1" operator="equal">
      <formula>"NA"</formula>
    </cfRule>
  </conditionalFormatting>
  <conditionalFormatting sqref="I941:I948">
    <cfRule type="cellIs" dxfId="2111" priority="2581" stopIfTrue="1" operator="equal">
      <formula>"NA"</formula>
    </cfRule>
    <cfRule type="cellIs" dxfId="2110" priority="2582" stopIfTrue="1" operator="equal">
      <formula>"NA"</formula>
    </cfRule>
  </conditionalFormatting>
  <conditionalFormatting sqref="I961:I966">
    <cfRule type="cellIs" dxfId="2109" priority="2579" stopIfTrue="1" operator="equal">
      <formula>"NA"</formula>
    </cfRule>
    <cfRule type="cellIs" dxfId="2108" priority="2580" stopIfTrue="1" operator="equal">
      <formula>"NA"</formula>
    </cfRule>
  </conditionalFormatting>
  <conditionalFormatting sqref="I1042:I1052">
    <cfRule type="cellIs" dxfId="2107" priority="2569" stopIfTrue="1" operator="equal">
      <formula>"NA"</formula>
    </cfRule>
    <cfRule type="cellIs" dxfId="2106" priority="2570" stopIfTrue="1" operator="equal">
      <formula>"NA"</formula>
    </cfRule>
  </conditionalFormatting>
  <conditionalFormatting sqref="I972:I976">
    <cfRule type="cellIs" dxfId="2105" priority="2577" stopIfTrue="1" operator="equal">
      <formula>"NA"</formula>
    </cfRule>
    <cfRule type="cellIs" dxfId="2104" priority="2578" stopIfTrue="1" operator="equal">
      <formula>"NA"</formula>
    </cfRule>
  </conditionalFormatting>
  <conditionalFormatting sqref="I1040">
    <cfRule type="cellIs" dxfId="2103" priority="2571" stopIfTrue="1" operator="equal">
      <formula>"NA"</formula>
    </cfRule>
    <cfRule type="cellIs" dxfId="2102" priority="2572" stopIfTrue="1" operator="equal">
      <formula>"NA"</formula>
    </cfRule>
  </conditionalFormatting>
  <conditionalFormatting sqref="E553">
    <cfRule type="cellIs" dxfId="2101" priority="2475" stopIfTrue="1" operator="equal">
      <formula>"NA"</formula>
    </cfRule>
    <cfRule type="cellIs" dxfId="2100" priority="2476" stopIfTrue="1" operator="equal">
      <formula>"NA"</formula>
    </cfRule>
  </conditionalFormatting>
  <conditionalFormatting sqref="E553">
    <cfRule type="cellIs" dxfId="2099" priority="2471" stopIfTrue="1" operator="equal">
      <formula>"NA"</formula>
    </cfRule>
    <cfRule type="cellIs" dxfId="2098" priority="2472" stopIfTrue="1" operator="equal">
      <formula>"NA"</formula>
    </cfRule>
  </conditionalFormatting>
  <conditionalFormatting sqref="E553">
    <cfRule type="cellIs" dxfId="2097" priority="2477" stopIfTrue="1" operator="equal">
      <formula>"NA"</formula>
    </cfRule>
    <cfRule type="cellIs" dxfId="2096" priority="2478" stopIfTrue="1" operator="equal">
      <formula>"NA"</formula>
    </cfRule>
  </conditionalFormatting>
  <conditionalFormatting sqref="E553">
    <cfRule type="cellIs" dxfId="2095" priority="2473" stopIfTrue="1" operator="equal">
      <formula>"NA"</formula>
    </cfRule>
    <cfRule type="cellIs" dxfId="2094" priority="2474" stopIfTrue="1" operator="equal">
      <formula>"NA"</formula>
    </cfRule>
  </conditionalFormatting>
  <conditionalFormatting sqref="F553">
    <cfRule type="cellIs" dxfId="2093" priority="2467" stopIfTrue="1" operator="equal">
      <formula>"NA"</formula>
    </cfRule>
    <cfRule type="cellIs" dxfId="2092" priority="2468" stopIfTrue="1" operator="equal">
      <formula>"NA"</formula>
    </cfRule>
  </conditionalFormatting>
  <conditionalFormatting sqref="F553">
    <cfRule type="cellIs" dxfId="2091" priority="2463" stopIfTrue="1" operator="equal">
      <formula>"NA"</formula>
    </cfRule>
    <cfRule type="cellIs" dxfId="2090" priority="2464" stopIfTrue="1" operator="equal">
      <formula>"NA"</formula>
    </cfRule>
  </conditionalFormatting>
  <conditionalFormatting sqref="F553">
    <cfRule type="cellIs" dxfId="2089" priority="2469" stopIfTrue="1" operator="equal">
      <formula>"NA"</formula>
    </cfRule>
    <cfRule type="cellIs" dxfId="2088" priority="2470" stopIfTrue="1" operator="equal">
      <formula>"NA"</formula>
    </cfRule>
  </conditionalFormatting>
  <conditionalFormatting sqref="F553">
    <cfRule type="cellIs" dxfId="2087" priority="2465" stopIfTrue="1" operator="equal">
      <formula>"NA"</formula>
    </cfRule>
    <cfRule type="cellIs" dxfId="2086" priority="2466" stopIfTrue="1" operator="equal">
      <formula>"NA"</formula>
    </cfRule>
  </conditionalFormatting>
  <conditionalFormatting sqref="G553">
    <cfRule type="cellIs" dxfId="2085" priority="2459" stopIfTrue="1" operator="equal">
      <formula>"NA"</formula>
    </cfRule>
    <cfRule type="cellIs" dxfId="2084" priority="2460" stopIfTrue="1" operator="equal">
      <formula>"NA"</formula>
    </cfRule>
  </conditionalFormatting>
  <conditionalFormatting sqref="G553">
    <cfRule type="cellIs" dxfId="2083" priority="2455" stopIfTrue="1" operator="equal">
      <formula>"NA"</formula>
    </cfRule>
    <cfRule type="cellIs" dxfId="2082" priority="2456" stopIfTrue="1" operator="equal">
      <formula>"NA"</formula>
    </cfRule>
  </conditionalFormatting>
  <conditionalFormatting sqref="G553">
    <cfRule type="cellIs" dxfId="2081" priority="2461" stopIfTrue="1" operator="equal">
      <formula>"NA"</formula>
    </cfRule>
    <cfRule type="cellIs" dxfId="2080" priority="2462" stopIfTrue="1" operator="equal">
      <formula>"NA"</formula>
    </cfRule>
  </conditionalFormatting>
  <conditionalFormatting sqref="G553">
    <cfRule type="cellIs" dxfId="2079" priority="2457" stopIfTrue="1" operator="equal">
      <formula>"NA"</formula>
    </cfRule>
    <cfRule type="cellIs" dxfId="2078" priority="2458" stopIfTrue="1" operator="equal">
      <formula>"NA"</formula>
    </cfRule>
  </conditionalFormatting>
  <conditionalFormatting sqref="G576">
    <cfRule type="cellIs" dxfId="2077" priority="2393" stopIfTrue="1" operator="equal">
      <formula>"NA"</formula>
    </cfRule>
    <cfRule type="cellIs" dxfId="2076" priority="2394" stopIfTrue="1" operator="equal">
      <formula>"NA"</formula>
    </cfRule>
  </conditionalFormatting>
  <conditionalFormatting sqref="G576">
    <cfRule type="cellIs" dxfId="2075" priority="2389" stopIfTrue="1" operator="equal">
      <formula>"NA"</formula>
    </cfRule>
    <cfRule type="cellIs" dxfId="2074" priority="2390" stopIfTrue="1" operator="equal">
      <formula>"NA"</formula>
    </cfRule>
  </conditionalFormatting>
  <conditionalFormatting sqref="G576">
    <cfRule type="cellIs" dxfId="2073" priority="2395" stopIfTrue="1" operator="equal">
      <formula>"NA"</formula>
    </cfRule>
    <cfRule type="cellIs" dxfId="2072" priority="2396" stopIfTrue="1" operator="equal">
      <formula>"NA"</formula>
    </cfRule>
  </conditionalFormatting>
  <conditionalFormatting sqref="G576">
    <cfRule type="cellIs" dxfId="2071" priority="2391" stopIfTrue="1" operator="equal">
      <formula>"NA"</formula>
    </cfRule>
    <cfRule type="cellIs" dxfId="2070" priority="2392" stopIfTrue="1" operator="equal">
      <formula>"NA"</formula>
    </cfRule>
  </conditionalFormatting>
  <conditionalFormatting sqref="H576">
    <cfRule type="cellIs" dxfId="2069" priority="2385" stopIfTrue="1" operator="equal">
      <formula>"NA"</formula>
    </cfRule>
    <cfRule type="cellIs" dxfId="2068" priority="2386" stopIfTrue="1" operator="equal">
      <formula>"NA"</formula>
    </cfRule>
  </conditionalFormatting>
  <conditionalFormatting sqref="H576">
    <cfRule type="cellIs" dxfId="2067" priority="2381" stopIfTrue="1" operator="equal">
      <formula>"NA"</formula>
    </cfRule>
    <cfRule type="cellIs" dxfId="2066" priority="2382" stopIfTrue="1" operator="equal">
      <formula>"NA"</formula>
    </cfRule>
  </conditionalFormatting>
  <conditionalFormatting sqref="H576">
    <cfRule type="cellIs" dxfId="2065" priority="2387" stopIfTrue="1" operator="equal">
      <formula>"NA"</formula>
    </cfRule>
    <cfRule type="cellIs" dxfId="2064" priority="2388" stopIfTrue="1" operator="equal">
      <formula>"NA"</formula>
    </cfRule>
  </conditionalFormatting>
  <conditionalFormatting sqref="H576">
    <cfRule type="cellIs" dxfId="2063" priority="2383" stopIfTrue="1" operator="equal">
      <formula>"NA"</formula>
    </cfRule>
    <cfRule type="cellIs" dxfId="2062" priority="2384" stopIfTrue="1" operator="equal">
      <formula>"NA"</formula>
    </cfRule>
  </conditionalFormatting>
  <conditionalFormatting sqref="I576">
    <cfRule type="cellIs" dxfId="2061" priority="2377" stopIfTrue="1" operator="equal">
      <formula>"NA"</formula>
    </cfRule>
    <cfRule type="cellIs" dxfId="2060" priority="2378" stopIfTrue="1" operator="equal">
      <formula>"NA"</formula>
    </cfRule>
  </conditionalFormatting>
  <conditionalFormatting sqref="I576">
    <cfRule type="cellIs" dxfId="2059" priority="2373" stopIfTrue="1" operator="equal">
      <formula>"NA"</formula>
    </cfRule>
    <cfRule type="cellIs" dxfId="2058" priority="2374" stopIfTrue="1" operator="equal">
      <formula>"NA"</formula>
    </cfRule>
  </conditionalFormatting>
  <conditionalFormatting sqref="I576">
    <cfRule type="cellIs" dxfId="2057" priority="2379" stopIfTrue="1" operator="equal">
      <formula>"NA"</formula>
    </cfRule>
    <cfRule type="cellIs" dxfId="2056" priority="2380" stopIfTrue="1" operator="equal">
      <formula>"NA"</formula>
    </cfRule>
  </conditionalFormatting>
  <conditionalFormatting sqref="I576">
    <cfRule type="cellIs" dxfId="2055" priority="2375" stopIfTrue="1" operator="equal">
      <formula>"NA"</formula>
    </cfRule>
    <cfRule type="cellIs" dxfId="2054" priority="2376" stopIfTrue="1" operator="equal">
      <formula>"NA"</formula>
    </cfRule>
  </conditionalFormatting>
  <conditionalFormatting sqref="G599">
    <cfRule type="cellIs" dxfId="2053" priority="2323" stopIfTrue="1" operator="equal">
      <formula>"NA"</formula>
    </cfRule>
    <cfRule type="cellIs" dxfId="2052" priority="2324" stopIfTrue="1" operator="equal">
      <formula>"NA"</formula>
    </cfRule>
  </conditionalFormatting>
  <conditionalFormatting sqref="H599">
    <cfRule type="cellIs" dxfId="2051" priority="2319" stopIfTrue="1" operator="equal">
      <formula>"NA"</formula>
    </cfRule>
    <cfRule type="cellIs" dxfId="2050" priority="2320" stopIfTrue="1" operator="equal">
      <formula>"NA"</formula>
    </cfRule>
  </conditionalFormatting>
  <conditionalFormatting sqref="G599">
    <cfRule type="cellIs" dxfId="2049" priority="2325" stopIfTrue="1" operator="equal">
      <formula>"NA"</formula>
    </cfRule>
    <cfRule type="cellIs" dxfId="2048" priority="2326" stopIfTrue="1" operator="equal">
      <formula>"NA"</formula>
    </cfRule>
  </conditionalFormatting>
  <conditionalFormatting sqref="H599">
    <cfRule type="cellIs" dxfId="2047" priority="2321" stopIfTrue="1" operator="equal">
      <formula>"NA"</formula>
    </cfRule>
    <cfRule type="cellIs" dxfId="2046" priority="2322" stopIfTrue="1" operator="equal">
      <formula>"NA"</formula>
    </cfRule>
  </conditionalFormatting>
  <conditionalFormatting sqref="H599">
    <cfRule type="cellIs" dxfId="2045" priority="2315" stopIfTrue="1" operator="equal">
      <formula>"NA"</formula>
    </cfRule>
    <cfRule type="cellIs" dxfId="2044" priority="2316" stopIfTrue="1" operator="equal">
      <formula>"NA"</formula>
    </cfRule>
  </conditionalFormatting>
  <conditionalFormatting sqref="I603 I611 I609 I607 I605">
    <cfRule type="cellIs" dxfId="2043" priority="2359" stopIfTrue="1" operator="equal">
      <formula>"NA"</formula>
    </cfRule>
    <cfRule type="cellIs" dxfId="2042" priority="2360" stopIfTrue="1" operator="equal">
      <formula>"NA"</formula>
    </cfRule>
  </conditionalFormatting>
  <conditionalFormatting sqref="H599">
    <cfRule type="cellIs" dxfId="2041" priority="2317" stopIfTrue="1" operator="equal">
      <formula>"NA"</formula>
    </cfRule>
    <cfRule type="cellIs" dxfId="2040" priority="2318" stopIfTrue="1" operator="equal">
      <formula>"NA"</formula>
    </cfRule>
  </conditionalFormatting>
  <conditionalFormatting sqref="I603 I611 I609 I607 I605">
    <cfRule type="cellIs" dxfId="2039" priority="2361" stopIfTrue="1" operator="equal">
      <formula>"NA"</formula>
    </cfRule>
    <cfRule type="cellIs" dxfId="2038" priority="2362" stopIfTrue="1" operator="equal">
      <formula>"NA"</formula>
    </cfRule>
  </conditionalFormatting>
  <conditionalFormatting sqref="I603 I611 I609 I607 I605">
    <cfRule type="cellIs" dxfId="2037" priority="2355" stopIfTrue="1" operator="equal">
      <formula>"NA"</formula>
    </cfRule>
    <cfRule type="cellIs" dxfId="2036" priority="2356" stopIfTrue="1" operator="equal">
      <formula>"NA"</formula>
    </cfRule>
  </conditionalFormatting>
  <conditionalFormatting sqref="D599">
    <cfRule type="cellIs" dxfId="2035" priority="2351" stopIfTrue="1" operator="equal">
      <formula>"NA"</formula>
    </cfRule>
    <cfRule type="cellIs" dxfId="2034" priority="2352" stopIfTrue="1" operator="equal">
      <formula>"NA"</formula>
    </cfRule>
  </conditionalFormatting>
  <conditionalFormatting sqref="I603 I611 I609 I607 I605">
    <cfRule type="cellIs" dxfId="2033" priority="2357" stopIfTrue="1" operator="equal">
      <formula>"NA"</formula>
    </cfRule>
    <cfRule type="cellIs" dxfId="2032" priority="2358" stopIfTrue="1" operator="equal">
      <formula>"NA"</formula>
    </cfRule>
  </conditionalFormatting>
  <conditionalFormatting sqref="D599">
    <cfRule type="cellIs" dxfId="2031" priority="2353" stopIfTrue="1" operator="equal">
      <formula>"NA"</formula>
    </cfRule>
    <cfRule type="cellIs" dxfId="2030" priority="2354" stopIfTrue="1" operator="equal">
      <formula>"NA"</formula>
    </cfRule>
  </conditionalFormatting>
  <conditionalFormatting sqref="F576">
    <cfRule type="cellIs" dxfId="2029" priority="2401" stopIfTrue="1" operator="equal">
      <formula>"NA"</formula>
    </cfRule>
    <cfRule type="cellIs" dxfId="2028" priority="2402" stopIfTrue="1" operator="equal">
      <formula>"NA"</formula>
    </cfRule>
  </conditionalFormatting>
  <conditionalFormatting sqref="F576">
    <cfRule type="cellIs" dxfId="2027" priority="2397" stopIfTrue="1" operator="equal">
      <formula>"NA"</formula>
    </cfRule>
    <cfRule type="cellIs" dxfId="2026" priority="2398" stopIfTrue="1" operator="equal">
      <formula>"NA"</formula>
    </cfRule>
  </conditionalFormatting>
  <conditionalFormatting sqref="F576">
    <cfRule type="cellIs" dxfId="2025" priority="2403" stopIfTrue="1" operator="equal">
      <formula>"NA"</formula>
    </cfRule>
    <cfRule type="cellIs" dxfId="2024" priority="2404" stopIfTrue="1" operator="equal">
      <formula>"NA"</formula>
    </cfRule>
  </conditionalFormatting>
  <conditionalFormatting sqref="F576">
    <cfRule type="cellIs" dxfId="2023" priority="2399" stopIfTrue="1" operator="equal">
      <formula>"NA"</formula>
    </cfRule>
    <cfRule type="cellIs" dxfId="2022" priority="2400" stopIfTrue="1" operator="equal">
      <formula>"NA"</formula>
    </cfRule>
  </conditionalFormatting>
  <conditionalFormatting sqref="I599">
    <cfRule type="cellIs" dxfId="2021" priority="2311" stopIfTrue="1" operator="equal">
      <formula>"NA"</formula>
    </cfRule>
    <cfRule type="cellIs" dxfId="2020" priority="2312" stopIfTrue="1" operator="equal">
      <formula>"NA"</formula>
    </cfRule>
  </conditionalFormatting>
  <conditionalFormatting sqref="I599">
    <cfRule type="cellIs" dxfId="2019" priority="2307" stopIfTrue="1" operator="equal">
      <formula>"NA"</formula>
    </cfRule>
    <cfRule type="cellIs" dxfId="2018" priority="2308" stopIfTrue="1" operator="equal">
      <formula>"NA"</formula>
    </cfRule>
  </conditionalFormatting>
  <conditionalFormatting sqref="I599">
    <cfRule type="cellIs" dxfId="2017" priority="2313" stopIfTrue="1" operator="equal">
      <formula>"NA"</formula>
    </cfRule>
    <cfRule type="cellIs" dxfId="2016" priority="2314" stopIfTrue="1" operator="equal">
      <formula>"NA"</formula>
    </cfRule>
  </conditionalFormatting>
  <conditionalFormatting sqref="I599">
    <cfRule type="cellIs" dxfId="2015" priority="2309" stopIfTrue="1" operator="equal">
      <formula>"NA"</formula>
    </cfRule>
    <cfRule type="cellIs" dxfId="2014" priority="2310" stopIfTrue="1" operator="equal">
      <formula>"NA"</formula>
    </cfRule>
  </conditionalFormatting>
  <conditionalFormatting sqref="J599">
    <cfRule type="cellIs" dxfId="2013" priority="2303" stopIfTrue="1" operator="equal">
      <formula>"NA"</formula>
    </cfRule>
    <cfRule type="cellIs" dxfId="2012" priority="2304" stopIfTrue="1" operator="equal">
      <formula>"NA"</formula>
    </cfRule>
  </conditionalFormatting>
  <conditionalFormatting sqref="J599">
    <cfRule type="cellIs" dxfId="2011" priority="2305" stopIfTrue="1" operator="equal">
      <formula>"NA"</formula>
    </cfRule>
    <cfRule type="cellIs" dxfId="2010" priority="2306" stopIfTrue="1" operator="equal">
      <formula>"NA"</formula>
    </cfRule>
  </conditionalFormatting>
  <conditionalFormatting sqref="H529:I529 H406:I406 H597:I597 H620 H651">
    <cfRule type="cellIs" dxfId="2009" priority="2565" operator="equal">
      <formula>"NA"</formula>
    </cfRule>
    <cfRule type="cellIs" dxfId="2008" priority="2566" operator="equal">
      <formula>"NA"</formula>
    </cfRule>
  </conditionalFormatting>
  <conditionalFormatting sqref="H528:I528">
    <cfRule type="cellIs" dxfId="2007" priority="2563" operator="equal">
      <formula>"NA"</formula>
    </cfRule>
    <cfRule type="cellIs" dxfId="2006" priority="2564" operator="equal">
      <formula>"NA"</formula>
    </cfRule>
  </conditionalFormatting>
  <conditionalFormatting sqref="I534 I542 I540 I538 I536">
    <cfRule type="cellIs" dxfId="2005" priority="2559" stopIfTrue="1" operator="equal">
      <formula>"NA"</formula>
    </cfRule>
    <cfRule type="cellIs" dxfId="2004" priority="2560" stopIfTrue="1" operator="equal">
      <formula>"NA"</formula>
    </cfRule>
  </conditionalFormatting>
  <conditionalFormatting sqref="I534 I542 I540 I538 I536">
    <cfRule type="cellIs" dxfId="2003" priority="2555" stopIfTrue="1" operator="equal">
      <formula>"NA"</formula>
    </cfRule>
    <cfRule type="cellIs" dxfId="2002" priority="2556" stopIfTrue="1" operator="equal">
      <formula>"NA"</formula>
    </cfRule>
  </conditionalFormatting>
  <conditionalFormatting sqref="I534 I542 I540 I538 I536">
    <cfRule type="cellIs" dxfId="2001" priority="2561" stopIfTrue="1" operator="equal">
      <formula>"NA"</formula>
    </cfRule>
    <cfRule type="cellIs" dxfId="2000" priority="2562" stopIfTrue="1" operator="equal">
      <formula>"NA"</formula>
    </cfRule>
  </conditionalFormatting>
  <conditionalFormatting sqref="I534 I542 I540 I538 I536">
    <cfRule type="cellIs" dxfId="1999" priority="2557" stopIfTrue="1" operator="equal">
      <formula>"NA"</formula>
    </cfRule>
    <cfRule type="cellIs" dxfId="1998" priority="2558" stopIfTrue="1" operator="equal">
      <formula>"NA"</formula>
    </cfRule>
  </conditionalFormatting>
  <conditionalFormatting sqref="H530">
    <cfRule type="cellIs" dxfId="1997" priority="2519" stopIfTrue="1" operator="equal">
      <formula>"NA"</formula>
    </cfRule>
    <cfRule type="cellIs" dxfId="1996" priority="2520" stopIfTrue="1" operator="equal">
      <formula>"NA"</formula>
    </cfRule>
  </conditionalFormatting>
  <conditionalFormatting sqref="H530">
    <cfRule type="cellIs" dxfId="1995" priority="2515" stopIfTrue="1" operator="equal">
      <formula>"NA"</formula>
    </cfRule>
    <cfRule type="cellIs" dxfId="1994" priority="2516" stopIfTrue="1" operator="equal">
      <formula>"NA"</formula>
    </cfRule>
  </conditionalFormatting>
  <conditionalFormatting sqref="H530">
    <cfRule type="cellIs" dxfId="1993" priority="2521" stopIfTrue="1" operator="equal">
      <formula>"NA"</formula>
    </cfRule>
    <cfRule type="cellIs" dxfId="1992" priority="2522" stopIfTrue="1" operator="equal">
      <formula>"NA"</formula>
    </cfRule>
  </conditionalFormatting>
  <conditionalFormatting sqref="H530">
    <cfRule type="cellIs" dxfId="1991" priority="2517" stopIfTrue="1" operator="equal">
      <formula>"NA"</formula>
    </cfRule>
    <cfRule type="cellIs" dxfId="1990" priority="2518" stopIfTrue="1" operator="equal">
      <formula>"NA"</formula>
    </cfRule>
  </conditionalFormatting>
  <conditionalFormatting sqref="I530">
    <cfRule type="cellIs" dxfId="1989" priority="2511" stopIfTrue="1" operator="equal">
      <formula>"NA"</formula>
    </cfRule>
    <cfRule type="cellIs" dxfId="1988" priority="2512" stopIfTrue="1" operator="equal">
      <formula>"NA"</formula>
    </cfRule>
  </conditionalFormatting>
  <conditionalFormatting sqref="I530">
    <cfRule type="cellIs" dxfId="1987" priority="2507" stopIfTrue="1" operator="equal">
      <formula>"NA"</formula>
    </cfRule>
    <cfRule type="cellIs" dxfId="1986" priority="2508" stopIfTrue="1" operator="equal">
      <formula>"NA"</formula>
    </cfRule>
  </conditionalFormatting>
  <conditionalFormatting sqref="I530">
    <cfRule type="cellIs" dxfId="1985" priority="2513" stopIfTrue="1" operator="equal">
      <formula>"NA"</formula>
    </cfRule>
    <cfRule type="cellIs" dxfId="1984" priority="2514" stopIfTrue="1" operator="equal">
      <formula>"NA"</formula>
    </cfRule>
  </conditionalFormatting>
  <conditionalFormatting sqref="I530">
    <cfRule type="cellIs" dxfId="1983" priority="2509" stopIfTrue="1" operator="equal">
      <formula>"NA"</formula>
    </cfRule>
    <cfRule type="cellIs" dxfId="1982" priority="2510" stopIfTrue="1" operator="equal">
      <formula>"NA"</formula>
    </cfRule>
  </conditionalFormatting>
  <conditionalFormatting sqref="D530">
    <cfRule type="cellIs" dxfId="1981" priority="2551" stopIfTrue="1" operator="equal">
      <formula>"NA"</formula>
    </cfRule>
    <cfRule type="cellIs" dxfId="1980" priority="2552" stopIfTrue="1" operator="equal">
      <formula>"NA"</formula>
    </cfRule>
  </conditionalFormatting>
  <conditionalFormatting sqref="D530">
    <cfRule type="cellIs" dxfId="1979" priority="2547" stopIfTrue="1" operator="equal">
      <formula>"NA"</formula>
    </cfRule>
    <cfRule type="cellIs" dxfId="1978" priority="2548" stopIfTrue="1" operator="equal">
      <formula>"NA"</formula>
    </cfRule>
  </conditionalFormatting>
  <conditionalFormatting sqref="D530">
    <cfRule type="cellIs" dxfId="1977" priority="2553" stopIfTrue="1" operator="equal">
      <formula>"NA"</formula>
    </cfRule>
    <cfRule type="cellIs" dxfId="1976" priority="2554" stopIfTrue="1" operator="equal">
      <formula>"NA"</formula>
    </cfRule>
  </conditionalFormatting>
  <conditionalFormatting sqref="D530">
    <cfRule type="cellIs" dxfId="1975" priority="2549" stopIfTrue="1" operator="equal">
      <formula>"NA"</formula>
    </cfRule>
    <cfRule type="cellIs" dxfId="1974" priority="2550" stopIfTrue="1" operator="equal">
      <formula>"NA"</formula>
    </cfRule>
  </conditionalFormatting>
  <conditionalFormatting sqref="E530">
    <cfRule type="cellIs" dxfId="1973" priority="2543" stopIfTrue="1" operator="equal">
      <formula>"NA"</formula>
    </cfRule>
    <cfRule type="cellIs" dxfId="1972" priority="2544" stopIfTrue="1" operator="equal">
      <formula>"NA"</formula>
    </cfRule>
  </conditionalFormatting>
  <conditionalFormatting sqref="E530">
    <cfRule type="cellIs" dxfId="1971" priority="2539" stopIfTrue="1" operator="equal">
      <formula>"NA"</formula>
    </cfRule>
    <cfRule type="cellIs" dxfId="1970" priority="2540" stopIfTrue="1" operator="equal">
      <formula>"NA"</formula>
    </cfRule>
  </conditionalFormatting>
  <conditionalFormatting sqref="E530">
    <cfRule type="cellIs" dxfId="1969" priority="2545" stopIfTrue="1" operator="equal">
      <formula>"NA"</formula>
    </cfRule>
    <cfRule type="cellIs" dxfId="1968" priority="2546" stopIfTrue="1" operator="equal">
      <formula>"NA"</formula>
    </cfRule>
  </conditionalFormatting>
  <conditionalFormatting sqref="E530">
    <cfRule type="cellIs" dxfId="1967" priority="2541" stopIfTrue="1" operator="equal">
      <formula>"NA"</formula>
    </cfRule>
    <cfRule type="cellIs" dxfId="1966" priority="2542" stopIfTrue="1" operator="equal">
      <formula>"NA"</formula>
    </cfRule>
  </conditionalFormatting>
  <conditionalFormatting sqref="F530">
    <cfRule type="cellIs" dxfId="1965" priority="2535" stopIfTrue="1" operator="equal">
      <formula>"NA"</formula>
    </cfRule>
    <cfRule type="cellIs" dxfId="1964" priority="2536" stopIfTrue="1" operator="equal">
      <formula>"NA"</formula>
    </cfRule>
  </conditionalFormatting>
  <conditionalFormatting sqref="F530">
    <cfRule type="cellIs" dxfId="1963" priority="2531" stopIfTrue="1" operator="equal">
      <formula>"NA"</formula>
    </cfRule>
    <cfRule type="cellIs" dxfId="1962" priority="2532" stopIfTrue="1" operator="equal">
      <formula>"NA"</formula>
    </cfRule>
  </conditionalFormatting>
  <conditionalFormatting sqref="F530">
    <cfRule type="cellIs" dxfId="1961" priority="2537" stopIfTrue="1" operator="equal">
      <formula>"NA"</formula>
    </cfRule>
    <cfRule type="cellIs" dxfId="1960" priority="2538" stopIfTrue="1" operator="equal">
      <formula>"NA"</formula>
    </cfRule>
  </conditionalFormatting>
  <conditionalFormatting sqref="F530">
    <cfRule type="cellIs" dxfId="1959" priority="2533" stopIfTrue="1" operator="equal">
      <formula>"NA"</formula>
    </cfRule>
    <cfRule type="cellIs" dxfId="1958" priority="2534" stopIfTrue="1" operator="equal">
      <formula>"NA"</formula>
    </cfRule>
  </conditionalFormatting>
  <conditionalFormatting sqref="G530">
    <cfRule type="cellIs" dxfId="1957" priority="2527" stopIfTrue="1" operator="equal">
      <formula>"NA"</formula>
    </cfRule>
    <cfRule type="cellIs" dxfId="1956" priority="2528" stopIfTrue="1" operator="equal">
      <formula>"NA"</formula>
    </cfRule>
  </conditionalFormatting>
  <conditionalFormatting sqref="G530">
    <cfRule type="cellIs" dxfId="1955" priority="2523" stopIfTrue="1" operator="equal">
      <formula>"NA"</formula>
    </cfRule>
    <cfRule type="cellIs" dxfId="1954" priority="2524" stopIfTrue="1" operator="equal">
      <formula>"NA"</formula>
    </cfRule>
  </conditionalFormatting>
  <conditionalFormatting sqref="G530">
    <cfRule type="cellIs" dxfId="1953" priority="2529" stopIfTrue="1" operator="equal">
      <formula>"NA"</formula>
    </cfRule>
    <cfRule type="cellIs" dxfId="1952" priority="2530" stopIfTrue="1" operator="equal">
      <formula>"NA"</formula>
    </cfRule>
  </conditionalFormatting>
  <conditionalFormatting sqref="G530">
    <cfRule type="cellIs" dxfId="1951" priority="2525" stopIfTrue="1" operator="equal">
      <formula>"NA"</formula>
    </cfRule>
    <cfRule type="cellIs" dxfId="1950" priority="2526" stopIfTrue="1" operator="equal">
      <formula>"NA"</formula>
    </cfRule>
  </conditionalFormatting>
  <conditionalFormatting sqref="A643:J643">
    <cfRule type="cellIs" dxfId="1949" priority="2231" operator="equal">
      <formula>"NA"</formula>
    </cfRule>
    <cfRule type="cellIs" dxfId="1948" priority="2232" operator="equal">
      <formula>"NA"</formula>
    </cfRule>
  </conditionalFormatting>
  <conditionalFormatting sqref="J530">
    <cfRule type="cellIs" dxfId="1947" priority="2503" stopIfTrue="1" operator="equal">
      <formula>"NA"</formula>
    </cfRule>
    <cfRule type="cellIs" dxfId="1946" priority="2504" stopIfTrue="1" operator="equal">
      <formula>"NA"</formula>
    </cfRule>
  </conditionalFormatting>
  <conditionalFormatting sqref="J530">
    <cfRule type="cellIs" dxfId="1945" priority="2505" stopIfTrue="1" operator="equal">
      <formula>"NA"</formula>
    </cfRule>
    <cfRule type="cellIs" dxfId="1944" priority="2506" stopIfTrue="1" operator="equal">
      <formula>"NA"</formula>
    </cfRule>
  </conditionalFormatting>
  <conditionalFormatting sqref="J530">
    <cfRule type="cellIs" dxfId="1943" priority="2499" stopIfTrue="1" operator="equal">
      <formula>"NA"</formula>
    </cfRule>
    <cfRule type="cellIs" dxfId="1942" priority="2500" stopIfTrue="1" operator="equal">
      <formula>"NA"</formula>
    </cfRule>
  </conditionalFormatting>
  <conditionalFormatting sqref="J530">
    <cfRule type="cellIs" dxfId="1941" priority="2501" stopIfTrue="1" operator="equal">
      <formula>"NA"</formula>
    </cfRule>
    <cfRule type="cellIs" dxfId="1940" priority="2502" stopIfTrue="1" operator="equal">
      <formula>"NA"</formula>
    </cfRule>
  </conditionalFormatting>
  <conditionalFormatting sqref="H552:I552">
    <cfRule type="cellIs" dxfId="1939" priority="2495" operator="equal">
      <formula>"NA"</formula>
    </cfRule>
    <cfRule type="cellIs" dxfId="1938" priority="2496" operator="equal">
      <formula>"NA"</formula>
    </cfRule>
  </conditionalFormatting>
  <conditionalFormatting sqref="I557 I565 I563 I561 I559">
    <cfRule type="cellIs" dxfId="1937" priority="2491" stopIfTrue="1" operator="equal">
      <formula>"NA"</formula>
    </cfRule>
    <cfRule type="cellIs" dxfId="1936" priority="2492" stopIfTrue="1" operator="equal">
      <formula>"NA"</formula>
    </cfRule>
  </conditionalFormatting>
  <conditionalFormatting sqref="I557 I565 I563 I561 I559">
    <cfRule type="cellIs" dxfId="1935" priority="2487" stopIfTrue="1" operator="equal">
      <formula>"NA"</formula>
    </cfRule>
    <cfRule type="cellIs" dxfId="1934" priority="2488" stopIfTrue="1" operator="equal">
      <formula>"NA"</formula>
    </cfRule>
  </conditionalFormatting>
  <conditionalFormatting sqref="I557 I565 I563 I561 I559">
    <cfRule type="cellIs" dxfId="1933" priority="2493" stopIfTrue="1" operator="equal">
      <formula>"NA"</formula>
    </cfRule>
    <cfRule type="cellIs" dxfId="1932" priority="2494" stopIfTrue="1" operator="equal">
      <formula>"NA"</formula>
    </cfRule>
  </conditionalFormatting>
  <conditionalFormatting sqref="I557 I565 I563 I561 I559">
    <cfRule type="cellIs" dxfId="1931" priority="2489" stopIfTrue="1" operator="equal">
      <formula>"NA"</formula>
    </cfRule>
    <cfRule type="cellIs" dxfId="1930" priority="2490" stopIfTrue="1" operator="equal">
      <formula>"NA"</formula>
    </cfRule>
  </conditionalFormatting>
  <conditionalFormatting sqref="H553">
    <cfRule type="cellIs" dxfId="1929" priority="2451" stopIfTrue="1" operator="equal">
      <formula>"NA"</formula>
    </cfRule>
    <cfRule type="cellIs" dxfId="1928" priority="2452" stopIfTrue="1" operator="equal">
      <formula>"NA"</formula>
    </cfRule>
  </conditionalFormatting>
  <conditionalFormatting sqref="H553">
    <cfRule type="cellIs" dxfId="1927" priority="2447" stopIfTrue="1" operator="equal">
      <formula>"NA"</formula>
    </cfRule>
    <cfRule type="cellIs" dxfId="1926" priority="2448" stopIfTrue="1" operator="equal">
      <formula>"NA"</formula>
    </cfRule>
  </conditionalFormatting>
  <conditionalFormatting sqref="H553">
    <cfRule type="cellIs" dxfId="1925" priority="2453" stopIfTrue="1" operator="equal">
      <formula>"NA"</formula>
    </cfRule>
    <cfRule type="cellIs" dxfId="1924" priority="2454" stopIfTrue="1" operator="equal">
      <formula>"NA"</formula>
    </cfRule>
  </conditionalFormatting>
  <conditionalFormatting sqref="H553">
    <cfRule type="cellIs" dxfId="1923" priority="2449" stopIfTrue="1" operator="equal">
      <formula>"NA"</formula>
    </cfRule>
    <cfRule type="cellIs" dxfId="1922" priority="2450" stopIfTrue="1" operator="equal">
      <formula>"NA"</formula>
    </cfRule>
  </conditionalFormatting>
  <conditionalFormatting sqref="I553">
    <cfRule type="cellIs" dxfId="1921" priority="2443" stopIfTrue="1" operator="equal">
      <formula>"NA"</formula>
    </cfRule>
    <cfRule type="cellIs" dxfId="1920" priority="2444" stopIfTrue="1" operator="equal">
      <formula>"NA"</formula>
    </cfRule>
  </conditionalFormatting>
  <conditionalFormatting sqref="I553">
    <cfRule type="cellIs" dxfId="1919" priority="2439" stopIfTrue="1" operator="equal">
      <formula>"NA"</formula>
    </cfRule>
    <cfRule type="cellIs" dxfId="1918" priority="2440" stopIfTrue="1" operator="equal">
      <formula>"NA"</formula>
    </cfRule>
  </conditionalFormatting>
  <conditionalFormatting sqref="I553">
    <cfRule type="cellIs" dxfId="1917" priority="2445" stopIfTrue="1" operator="equal">
      <formula>"NA"</formula>
    </cfRule>
    <cfRule type="cellIs" dxfId="1916" priority="2446" stopIfTrue="1" operator="equal">
      <formula>"NA"</formula>
    </cfRule>
  </conditionalFormatting>
  <conditionalFormatting sqref="I553">
    <cfRule type="cellIs" dxfId="1915" priority="2441" stopIfTrue="1" operator="equal">
      <formula>"NA"</formula>
    </cfRule>
    <cfRule type="cellIs" dxfId="1914" priority="2442" stopIfTrue="1" operator="equal">
      <formula>"NA"</formula>
    </cfRule>
  </conditionalFormatting>
  <conditionalFormatting sqref="D553">
    <cfRule type="cellIs" dxfId="1913" priority="2483" stopIfTrue="1" operator="equal">
      <formula>"NA"</formula>
    </cfRule>
    <cfRule type="cellIs" dxfId="1912" priority="2484" stopIfTrue="1" operator="equal">
      <formula>"NA"</formula>
    </cfRule>
  </conditionalFormatting>
  <conditionalFormatting sqref="D553">
    <cfRule type="cellIs" dxfId="1911" priority="2479" stopIfTrue="1" operator="equal">
      <formula>"NA"</formula>
    </cfRule>
    <cfRule type="cellIs" dxfId="1910" priority="2480" stopIfTrue="1" operator="equal">
      <formula>"NA"</formula>
    </cfRule>
  </conditionalFormatting>
  <conditionalFormatting sqref="D553">
    <cfRule type="cellIs" dxfId="1909" priority="2485" stopIfTrue="1" operator="equal">
      <formula>"NA"</formula>
    </cfRule>
    <cfRule type="cellIs" dxfId="1908" priority="2486" stopIfTrue="1" operator="equal">
      <formula>"NA"</formula>
    </cfRule>
  </conditionalFormatting>
  <conditionalFormatting sqref="D553">
    <cfRule type="cellIs" dxfId="1907" priority="2481" stopIfTrue="1" operator="equal">
      <formula>"NA"</formula>
    </cfRule>
    <cfRule type="cellIs" dxfId="1906" priority="2482" stopIfTrue="1" operator="equal">
      <formula>"NA"</formula>
    </cfRule>
  </conditionalFormatting>
  <conditionalFormatting sqref="E576">
    <cfRule type="cellIs" dxfId="1905" priority="2409" stopIfTrue="1" operator="equal">
      <formula>"NA"</formula>
    </cfRule>
    <cfRule type="cellIs" dxfId="1904" priority="2410" stopIfTrue="1" operator="equal">
      <formula>"NA"</formula>
    </cfRule>
  </conditionalFormatting>
  <conditionalFormatting sqref="E576">
    <cfRule type="cellIs" dxfId="1903" priority="2405" stopIfTrue="1" operator="equal">
      <formula>"NA"</formula>
    </cfRule>
    <cfRule type="cellIs" dxfId="1902" priority="2406" stopIfTrue="1" operator="equal">
      <formula>"NA"</formula>
    </cfRule>
  </conditionalFormatting>
  <conditionalFormatting sqref="E576">
    <cfRule type="cellIs" dxfId="1901" priority="2411" stopIfTrue="1" operator="equal">
      <formula>"NA"</formula>
    </cfRule>
    <cfRule type="cellIs" dxfId="1900" priority="2412" stopIfTrue="1" operator="equal">
      <formula>"NA"</formula>
    </cfRule>
  </conditionalFormatting>
  <conditionalFormatting sqref="E576">
    <cfRule type="cellIs" dxfId="1899" priority="2407" stopIfTrue="1" operator="equal">
      <formula>"NA"</formula>
    </cfRule>
    <cfRule type="cellIs" dxfId="1898" priority="2408" stopIfTrue="1" operator="equal">
      <formula>"NA"</formula>
    </cfRule>
  </conditionalFormatting>
  <conditionalFormatting sqref="J553">
    <cfRule type="cellIs" dxfId="1897" priority="2435" stopIfTrue="1" operator="equal">
      <formula>"NA"</formula>
    </cfRule>
    <cfRule type="cellIs" dxfId="1896" priority="2436" stopIfTrue="1" operator="equal">
      <formula>"NA"</formula>
    </cfRule>
  </conditionalFormatting>
  <conditionalFormatting sqref="J553">
    <cfRule type="cellIs" dxfId="1895" priority="2437" stopIfTrue="1" operator="equal">
      <formula>"NA"</formula>
    </cfRule>
    <cfRule type="cellIs" dxfId="1894" priority="2438" stopIfTrue="1" operator="equal">
      <formula>"NA"</formula>
    </cfRule>
  </conditionalFormatting>
  <conditionalFormatting sqref="J553">
    <cfRule type="cellIs" dxfId="1893" priority="2431" stopIfTrue="1" operator="equal">
      <formula>"NA"</formula>
    </cfRule>
    <cfRule type="cellIs" dxfId="1892" priority="2432" stopIfTrue="1" operator="equal">
      <formula>"NA"</formula>
    </cfRule>
  </conditionalFormatting>
  <conditionalFormatting sqref="J553">
    <cfRule type="cellIs" dxfId="1891" priority="2433" stopIfTrue="1" operator="equal">
      <formula>"NA"</formula>
    </cfRule>
    <cfRule type="cellIs" dxfId="1890" priority="2434" stopIfTrue="1" operator="equal">
      <formula>"NA"</formula>
    </cfRule>
  </conditionalFormatting>
  <conditionalFormatting sqref="H575:I575">
    <cfRule type="cellIs" dxfId="1889" priority="2429" operator="equal">
      <formula>"NA"</formula>
    </cfRule>
    <cfRule type="cellIs" dxfId="1888" priority="2430" operator="equal">
      <formula>"NA"</formula>
    </cfRule>
  </conditionalFormatting>
  <conditionalFormatting sqref="I580 I588 I586 I584 I582">
    <cfRule type="cellIs" dxfId="1887" priority="2425" stopIfTrue="1" operator="equal">
      <formula>"NA"</formula>
    </cfRule>
    <cfRule type="cellIs" dxfId="1886" priority="2426" stopIfTrue="1" operator="equal">
      <formula>"NA"</formula>
    </cfRule>
  </conditionalFormatting>
  <conditionalFormatting sqref="I580 I588 I586 I584 I582">
    <cfRule type="cellIs" dxfId="1885" priority="2421" stopIfTrue="1" operator="equal">
      <formula>"NA"</formula>
    </cfRule>
    <cfRule type="cellIs" dxfId="1884" priority="2422" stopIfTrue="1" operator="equal">
      <formula>"NA"</formula>
    </cfRule>
  </conditionalFormatting>
  <conditionalFormatting sqref="I580 I588 I586 I584 I582">
    <cfRule type="cellIs" dxfId="1883" priority="2427" stopIfTrue="1" operator="equal">
      <formula>"NA"</formula>
    </cfRule>
    <cfRule type="cellIs" dxfId="1882" priority="2428" stopIfTrue="1" operator="equal">
      <formula>"NA"</formula>
    </cfRule>
  </conditionalFormatting>
  <conditionalFormatting sqref="I580 I588 I586 I584 I582">
    <cfRule type="cellIs" dxfId="1881" priority="2423" stopIfTrue="1" operator="equal">
      <formula>"NA"</formula>
    </cfRule>
    <cfRule type="cellIs" dxfId="1880" priority="2424" stopIfTrue="1" operator="equal">
      <formula>"NA"</formula>
    </cfRule>
  </conditionalFormatting>
  <conditionalFormatting sqref="D622">
    <cfRule type="cellIs" dxfId="1879" priority="2285" stopIfTrue="1" operator="equal">
      <formula>"NA"</formula>
    </cfRule>
    <cfRule type="cellIs" dxfId="1878" priority="2286" stopIfTrue="1" operator="equal">
      <formula>"NA"</formula>
    </cfRule>
  </conditionalFormatting>
  <conditionalFormatting sqref="D622">
    <cfRule type="cellIs" dxfId="1877" priority="2281" stopIfTrue="1" operator="equal">
      <formula>"NA"</formula>
    </cfRule>
    <cfRule type="cellIs" dxfId="1876" priority="2282" stopIfTrue="1" operator="equal">
      <formula>"NA"</formula>
    </cfRule>
  </conditionalFormatting>
  <conditionalFormatting sqref="D622">
    <cfRule type="cellIs" dxfId="1875" priority="2287" stopIfTrue="1" operator="equal">
      <formula>"NA"</formula>
    </cfRule>
    <cfRule type="cellIs" dxfId="1874" priority="2288" stopIfTrue="1" operator="equal">
      <formula>"NA"</formula>
    </cfRule>
  </conditionalFormatting>
  <conditionalFormatting sqref="D622">
    <cfRule type="cellIs" dxfId="1873" priority="2283" stopIfTrue="1" operator="equal">
      <formula>"NA"</formula>
    </cfRule>
    <cfRule type="cellIs" dxfId="1872" priority="2284" stopIfTrue="1" operator="equal">
      <formula>"NA"</formula>
    </cfRule>
  </conditionalFormatting>
  <conditionalFormatting sqref="D576">
    <cfRule type="cellIs" dxfId="1871" priority="2417" stopIfTrue="1" operator="equal">
      <formula>"NA"</formula>
    </cfRule>
    <cfRule type="cellIs" dxfId="1870" priority="2418" stopIfTrue="1" operator="equal">
      <formula>"NA"</formula>
    </cfRule>
  </conditionalFormatting>
  <conditionalFormatting sqref="D576">
    <cfRule type="cellIs" dxfId="1869" priority="2413" stopIfTrue="1" operator="equal">
      <formula>"NA"</formula>
    </cfRule>
    <cfRule type="cellIs" dxfId="1868" priority="2414" stopIfTrue="1" operator="equal">
      <formula>"NA"</formula>
    </cfRule>
  </conditionalFormatting>
  <conditionalFormatting sqref="D576">
    <cfRule type="cellIs" dxfId="1867" priority="2419" stopIfTrue="1" operator="equal">
      <formula>"NA"</formula>
    </cfRule>
    <cfRule type="cellIs" dxfId="1866" priority="2420" stopIfTrue="1" operator="equal">
      <formula>"NA"</formula>
    </cfRule>
  </conditionalFormatting>
  <conditionalFormatting sqref="D576">
    <cfRule type="cellIs" dxfId="1865" priority="2415" stopIfTrue="1" operator="equal">
      <formula>"NA"</formula>
    </cfRule>
    <cfRule type="cellIs" dxfId="1864" priority="2416" stopIfTrue="1" operator="equal">
      <formula>"NA"</formula>
    </cfRule>
  </conditionalFormatting>
  <conditionalFormatting sqref="F599">
    <cfRule type="cellIs" dxfId="1863" priority="2335" stopIfTrue="1" operator="equal">
      <formula>"NA"</formula>
    </cfRule>
    <cfRule type="cellIs" dxfId="1862" priority="2336" stopIfTrue="1" operator="equal">
      <formula>"NA"</formula>
    </cfRule>
  </conditionalFormatting>
  <conditionalFormatting sqref="F599">
    <cfRule type="cellIs" dxfId="1861" priority="2331" stopIfTrue="1" operator="equal">
      <formula>"NA"</formula>
    </cfRule>
    <cfRule type="cellIs" dxfId="1860" priority="2332" stopIfTrue="1" operator="equal">
      <formula>"NA"</formula>
    </cfRule>
  </conditionalFormatting>
  <conditionalFormatting sqref="F599">
    <cfRule type="cellIs" dxfId="1859" priority="2337" stopIfTrue="1" operator="equal">
      <formula>"NA"</formula>
    </cfRule>
    <cfRule type="cellIs" dxfId="1858" priority="2338" stopIfTrue="1" operator="equal">
      <formula>"NA"</formula>
    </cfRule>
  </conditionalFormatting>
  <conditionalFormatting sqref="F599">
    <cfRule type="cellIs" dxfId="1857" priority="2333" stopIfTrue="1" operator="equal">
      <formula>"NA"</formula>
    </cfRule>
    <cfRule type="cellIs" dxfId="1856" priority="2334" stopIfTrue="1" operator="equal">
      <formula>"NA"</formula>
    </cfRule>
  </conditionalFormatting>
  <conditionalFormatting sqref="G599">
    <cfRule type="cellIs" dxfId="1855" priority="2327" stopIfTrue="1" operator="equal">
      <formula>"NA"</formula>
    </cfRule>
    <cfRule type="cellIs" dxfId="1854" priority="2328" stopIfTrue="1" operator="equal">
      <formula>"NA"</formula>
    </cfRule>
  </conditionalFormatting>
  <conditionalFormatting sqref="G599">
    <cfRule type="cellIs" dxfId="1853" priority="2329" stopIfTrue="1" operator="equal">
      <formula>"NA"</formula>
    </cfRule>
    <cfRule type="cellIs" dxfId="1852" priority="2330" stopIfTrue="1" operator="equal">
      <formula>"NA"</formula>
    </cfRule>
  </conditionalFormatting>
  <conditionalFormatting sqref="J576">
    <cfRule type="cellIs" dxfId="1851" priority="2369" stopIfTrue="1" operator="equal">
      <formula>"NA"</formula>
    </cfRule>
    <cfRule type="cellIs" dxfId="1850" priority="2370" stopIfTrue="1" operator="equal">
      <formula>"NA"</formula>
    </cfRule>
  </conditionalFormatting>
  <conditionalFormatting sqref="J576">
    <cfRule type="cellIs" dxfId="1849" priority="2371" stopIfTrue="1" operator="equal">
      <formula>"NA"</formula>
    </cfRule>
    <cfRule type="cellIs" dxfId="1848" priority="2372" stopIfTrue="1" operator="equal">
      <formula>"NA"</formula>
    </cfRule>
  </conditionalFormatting>
  <conditionalFormatting sqref="J576">
    <cfRule type="cellIs" dxfId="1847" priority="2365" stopIfTrue="1" operator="equal">
      <formula>"NA"</formula>
    </cfRule>
    <cfRule type="cellIs" dxfId="1846" priority="2366" stopIfTrue="1" operator="equal">
      <formula>"NA"</formula>
    </cfRule>
  </conditionalFormatting>
  <conditionalFormatting sqref="J576">
    <cfRule type="cellIs" dxfId="1845" priority="2367" stopIfTrue="1" operator="equal">
      <formula>"NA"</formula>
    </cfRule>
    <cfRule type="cellIs" dxfId="1844" priority="2368" stopIfTrue="1" operator="equal">
      <formula>"NA"</formula>
    </cfRule>
  </conditionalFormatting>
  <conditionalFormatting sqref="H598:I598">
    <cfRule type="cellIs" dxfId="1843" priority="2363" operator="equal">
      <formula>"NA"</formula>
    </cfRule>
    <cfRule type="cellIs" dxfId="1842" priority="2364" operator="equal">
      <formula>"NA"</formula>
    </cfRule>
  </conditionalFormatting>
  <conditionalFormatting sqref="J599">
    <cfRule type="cellIs" dxfId="1841" priority="2299" stopIfTrue="1" operator="equal">
      <formula>"NA"</formula>
    </cfRule>
    <cfRule type="cellIs" dxfId="1840" priority="2300" stopIfTrue="1" operator="equal">
      <formula>"NA"</formula>
    </cfRule>
  </conditionalFormatting>
  <conditionalFormatting sqref="J599">
    <cfRule type="cellIs" dxfId="1839" priority="2301" stopIfTrue="1" operator="equal">
      <formula>"NA"</formula>
    </cfRule>
    <cfRule type="cellIs" dxfId="1838" priority="2302" stopIfTrue="1" operator="equal">
      <formula>"NA"</formula>
    </cfRule>
  </conditionalFormatting>
  <conditionalFormatting sqref="D599">
    <cfRule type="cellIs" dxfId="1837" priority="2347" stopIfTrue="1" operator="equal">
      <formula>"NA"</formula>
    </cfRule>
    <cfRule type="cellIs" dxfId="1836" priority="2348" stopIfTrue="1" operator="equal">
      <formula>"NA"</formula>
    </cfRule>
  </conditionalFormatting>
  <conditionalFormatting sqref="D599">
    <cfRule type="cellIs" dxfId="1835" priority="2349" stopIfTrue="1" operator="equal">
      <formula>"NA"</formula>
    </cfRule>
    <cfRule type="cellIs" dxfId="1834" priority="2350" stopIfTrue="1" operator="equal">
      <formula>"NA"</formula>
    </cfRule>
  </conditionalFormatting>
  <conditionalFormatting sqref="E599">
    <cfRule type="cellIs" dxfId="1833" priority="2343" stopIfTrue="1" operator="equal">
      <formula>"NA"</formula>
    </cfRule>
    <cfRule type="cellIs" dxfId="1832" priority="2344" stopIfTrue="1" operator="equal">
      <formula>"NA"</formula>
    </cfRule>
  </conditionalFormatting>
  <conditionalFormatting sqref="E599">
    <cfRule type="cellIs" dxfId="1831" priority="2339" stopIfTrue="1" operator="equal">
      <formula>"NA"</formula>
    </cfRule>
    <cfRule type="cellIs" dxfId="1830" priority="2340" stopIfTrue="1" operator="equal">
      <formula>"NA"</formula>
    </cfRule>
  </conditionalFormatting>
  <conditionalFormatting sqref="E599">
    <cfRule type="cellIs" dxfId="1829" priority="2345" stopIfTrue="1" operator="equal">
      <formula>"NA"</formula>
    </cfRule>
    <cfRule type="cellIs" dxfId="1828" priority="2346" stopIfTrue="1" operator="equal">
      <formula>"NA"</formula>
    </cfRule>
  </conditionalFormatting>
  <conditionalFormatting sqref="E599">
    <cfRule type="cellIs" dxfId="1827" priority="2341" stopIfTrue="1" operator="equal">
      <formula>"NA"</formula>
    </cfRule>
    <cfRule type="cellIs" dxfId="1826" priority="2342" stopIfTrue="1" operator="equal">
      <formula>"NA"</formula>
    </cfRule>
  </conditionalFormatting>
  <conditionalFormatting sqref="I626 I634 I632 I630 I628">
    <cfRule type="cellIs" dxfId="1825" priority="2293" stopIfTrue="1" operator="equal">
      <formula>"NA"</formula>
    </cfRule>
    <cfRule type="cellIs" dxfId="1824" priority="2294" stopIfTrue="1" operator="equal">
      <formula>"NA"</formula>
    </cfRule>
  </conditionalFormatting>
  <conditionalFormatting sqref="I626 I634 I632 I630 I628">
    <cfRule type="cellIs" dxfId="1823" priority="2289" stopIfTrue="1" operator="equal">
      <formula>"NA"</formula>
    </cfRule>
    <cfRule type="cellIs" dxfId="1822" priority="2290" stopIfTrue="1" operator="equal">
      <formula>"NA"</formula>
    </cfRule>
  </conditionalFormatting>
  <conditionalFormatting sqref="I626 I634 I632 I630 I628">
    <cfRule type="cellIs" dxfId="1821" priority="2295" stopIfTrue="1" operator="equal">
      <formula>"NA"</formula>
    </cfRule>
    <cfRule type="cellIs" dxfId="1820" priority="2296" stopIfTrue="1" operator="equal">
      <formula>"NA"</formula>
    </cfRule>
  </conditionalFormatting>
  <conditionalFormatting sqref="I626 I634 I632 I630 I628">
    <cfRule type="cellIs" dxfId="1819" priority="2291" stopIfTrue="1" operator="equal">
      <formula>"NA"</formula>
    </cfRule>
    <cfRule type="cellIs" dxfId="1818" priority="2292" stopIfTrue="1" operator="equal">
      <formula>"NA"</formula>
    </cfRule>
  </conditionalFormatting>
  <conditionalFormatting sqref="H621:I621">
    <cfRule type="cellIs" dxfId="1817" priority="2297" operator="equal">
      <formula>"NA"</formula>
    </cfRule>
    <cfRule type="cellIs" dxfId="1816" priority="2298" operator="equal">
      <formula>"NA"</formula>
    </cfRule>
  </conditionalFormatting>
  <conditionalFormatting sqref="H622">
    <cfRule type="cellIs" dxfId="1815" priority="2253" stopIfTrue="1" operator="equal">
      <formula>"NA"</formula>
    </cfRule>
    <cfRule type="cellIs" dxfId="1814" priority="2254" stopIfTrue="1" operator="equal">
      <formula>"NA"</formula>
    </cfRule>
  </conditionalFormatting>
  <conditionalFormatting sqref="H622">
    <cfRule type="cellIs" dxfId="1813" priority="2249" stopIfTrue="1" operator="equal">
      <formula>"NA"</formula>
    </cfRule>
    <cfRule type="cellIs" dxfId="1812" priority="2250" stopIfTrue="1" operator="equal">
      <formula>"NA"</formula>
    </cfRule>
  </conditionalFormatting>
  <conditionalFormatting sqref="H622">
    <cfRule type="cellIs" dxfId="1811" priority="2255" stopIfTrue="1" operator="equal">
      <formula>"NA"</formula>
    </cfRule>
    <cfRule type="cellIs" dxfId="1810" priority="2256" stopIfTrue="1" operator="equal">
      <formula>"NA"</formula>
    </cfRule>
  </conditionalFormatting>
  <conditionalFormatting sqref="H622">
    <cfRule type="cellIs" dxfId="1809" priority="2251" stopIfTrue="1" operator="equal">
      <formula>"NA"</formula>
    </cfRule>
    <cfRule type="cellIs" dxfId="1808" priority="2252" stopIfTrue="1" operator="equal">
      <formula>"NA"</formula>
    </cfRule>
  </conditionalFormatting>
  <conditionalFormatting sqref="I622">
    <cfRule type="cellIs" dxfId="1807" priority="2245" stopIfTrue="1" operator="equal">
      <formula>"NA"</formula>
    </cfRule>
    <cfRule type="cellIs" dxfId="1806" priority="2246" stopIfTrue="1" operator="equal">
      <formula>"NA"</formula>
    </cfRule>
  </conditionalFormatting>
  <conditionalFormatting sqref="I622">
    <cfRule type="cellIs" dxfId="1805" priority="2241" stopIfTrue="1" operator="equal">
      <formula>"NA"</formula>
    </cfRule>
    <cfRule type="cellIs" dxfId="1804" priority="2242" stopIfTrue="1" operator="equal">
      <formula>"NA"</formula>
    </cfRule>
  </conditionalFormatting>
  <conditionalFormatting sqref="I622">
    <cfRule type="cellIs" dxfId="1803" priority="2247" stopIfTrue="1" operator="equal">
      <formula>"NA"</formula>
    </cfRule>
    <cfRule type="cellIs" dxfId="1802" priority="2248" stopIfTrue="1" operator="equal">
      <formula>"NA"</formula>
    </cfRule>
  </conditionalFormatting>
  <conditionalFormatting sqref="I622">
    <cfRule type="cellIs" dxfId="1801" priority="2243" stopIfTrue="1" operator="equal">
      <formula>"NA"</formula>
    </cfRule>
    <cfRule type="cellIs" dxfId="1800" priority="2244" stopIfTrue="1" operator="equal">
      <formula>"NA"</formula>
    </cfRule>
  </conditionalFormatting>
  <conditionalFormatting sqref="E622">
    <cfRule type="cellIs" dxfId="1799" priority="2277" stopIfTrue="1" operator="equal">
      <formula>"NA"</formula>
    </cfRule>
    <cfRule type="cellIs" dxfId="1798" priority="2278" stopIfTrue="1" operator="equal">
      <formula>"NA"</formula>
    </cfRule>
  </conditionalFormatting>
  <conditionalFormatting sqref="E622">
    <cfRule type="cellIs" dxfId="1797" priority="2273" stopIfTrue="1" operator="equal">
      <formula>"NA"</formula>
    </cfRule>
    <cfRule type="cellIs" dxfId="1796" priority="2274" stopIfTrue="1" operator="equal">
      <formula>"NA"</formula>
    </cfRule>
  </conditionalFormatting>
  <conditionalFormatting sqref="E622">
    <cfRule type="cellIs" dxfId="1795" priority="2279" stopIfTrue="1" operator="equal">
      <formula>"NA"</formula>
    </cfRule>
    <cfRule type="cellIs" dxfId="1794" priority="2280" stopIfTrue="1" operator="equal">
      <formula>"NA"</formula>
    </cfRule>
  </conditionalFormatting>
  <conditionalFormatting sqref="E622">
    <cfRule type="cellIs" dxfId="1793" priority="2275" stopIfTrue="1" operator="equal">
      <formula>"NA"</formula>
    </cfRule>
    <cfRule type="cellIs" dxfId="1792" priority="2276" stopIfTrue="1" operator="equal">
      <formula>"NA"</formula>
    </cfRule>
  </conditionalFormatting>
  <conditionalFormatting sqref="F622">
    <cfRule type="cellIs" dxfId="1791" priority="2269" stopIfTrue="1" operator="equal">
      <formula>"NA"</formula>
    </cfRule>
    <cfRule type="cellIs" dxfId="1790" priority="2270" stopIfTrue="1" operator="equal">
      <formula>"NA"</formula>
    </cfRule>
  </conditionalFormatting>
  <conditionalFormatting sqref="F622">
    <cfRule type="cellIs" dxfId="1789" priority="2265" stopIfTrue="1" operator="equal">
      <formula>"NA"</formula>
    </cfRule>
    <cfRule type="cellIs" dxfId="1788" priority="2266" stopIfTrue="1" operator="equal">
      <formula>"NA"</formula>
    </cfRule>
  </conditionalFormatting>
  <conditionalFormatting sqref="F622">
    <cfRule type="cellIs" dxfId="1787" priority="2271" stopIfTrue="1" operator="equal">
      <formula>"NA"</formula>
    </cfRule>
    <cfRule type="cellIs" dxfId="1786" priority="2272" stopIfTrue="1" operator="equal">
      <formula>"NA"</formula>
    </cfRule>
  </conditionalFormatting>
  <conditionalFormatting sqref="F622">
    <cfRule type="cellIs" dxfId="1785" priority="2267" stopIfTrue="1" operator="equal">
      <formula>"NA"</formula>
    </cfRule>
    <cfRule type="cellIs" dxfId="1784" priority="2268" stopIfTrue="1" operator="equal">
      <formula>"NA"</formula>
    </cfRule>
  </conditionalFormatting>
  <conditionalFormatting sqref="G622">
    <cfRule type="cellIs" dxfId="1783" priority="2261" stopIfTrue="1" operator="equal">
      <formula>"NA"</formula>
    </cfRule>
    <cfRule type="cellIs" dxfId="1782" priority="2262" stopIfTrue="1" operator="equal">
      <formula>"NA"</formula>
    </cfRule>
  </conditionalFormatting>
  <conditionalFormatting sqref="G622">
    <cfRule type="cellIs" dxfId="1781" priority="2257" stopIfTrue="1" operator="equal">
      <formula>"NA"</formula>
    </cfRule>
    <cfRule type="cellIs" dxfId="1780" priority="2258" stopIfTrue="1" operator="equal">
      <formula>"NA"</formula>
    </cfRule>
  </conditionalFormatting>
  <conditionalFormatting sqref="G622">
    <cfRule type="cellIs" dxfId="1779" priority="2263" stopIfTrue="1" operator="equal">
      <formula>"NA"</formula>
    </cfRule>
    <cfRule type="cellIs" dxfId="1778" priority="2264" stopIfTrue="1" operator="equal">
      <formula>"NA"</formula>
    </cfRule>
  </conditionalFormatting>
  <conditionalFormatting sqref="G622">
    <cfRule type="cellIs" dxfId="1777" priority="2259" stopIfTrue="1" operator="equal">
      <formula>"NA"</formula>
    </cfRule>
    <cfRule type="cellIs" dxfId="1776" priority="2260" stopIfTrue="1" operator="equal">
      <formula>"NA"</formula>
    </cfRule>
  </conditionalFormatting>
  <conditionalFormatting sqref="J622">
    <cfRule type="cellIs" dxfId="1775" priority="2237" stopIfTrue="1" operator="equal">
      <formula>"NA"</formula>
    </cfRule>
    <cfRule type="cellIs" dxfId="1774" priority="2238" stopIfTrue="1" operator="equal">
      <formula>"NA"</formula>
    </cfRule>
  </conditionalFormatting>
  <conditionalFormatting sqref="J622">
    <cfRule type="cellIs" dxfId="1773" priority="2239" stopIfTrue="1" operator="equal">
      <formula>"NA"</formula>
    </cfRule>
    <cfRule type="cellIs" dxfId="1772" priority="2240" stopIfTrue="1" operator="equal">
      <formula>"NA"</formula>
    </cfRule>
  </conditionalFormatting>
  <conditionalFormatting sqref="J622">
    <cfRule type="cellIs" dxfId="1771" priority="2233" stopIfTrue="1" operator="equal">
      <formula>"NA"</formula>
    </cfRule>
    <cfRule type="cellIs" dxfId="1770" priority="2234" stopIfTrue="1" operator="equal">
      <formula>"NA"</formula>
    </cfRule>
  </conditionalFormatting>
  <conditionalFormatting sqref="J622">
    <cfRule type="cellIs" dxfId="1769" priority="2235" stopIfTrue="1" operator="equal">
      <formula>"NA"</formula>
    </cfRule>
    <cfRule type="cellIs" dxfId="1768" priority="2236" stopIfTrue="1" operator="equal">
      <formula>"NA"</formula>
    </cfRule>
  </conditionalFormatting>
  <conditionalFormatting sqref="H644:I644">
    <cfRule type="cellIs" dxfId="1767" priority="2229" operator="equal">
      <formula>"NA"</formula>
    </cfRule>
    <cfRule type="cellIs" dxfId="1766" priority="2230" operator="equal">
      <formula>"NA"</formula>
    </cfRule>
  </conditionalFormatting>
  <conditionalFormatting sqref="I412 I420 I418 I416 I414">
    <cfRule type="cellIs" dxfId="1765" priority="2225" stopIfTrue="1" operator="equal">
      <formula>"NA"</formula>
    </cfRule>
    <cfRule type="cellIs" dxfId="1764" priority="2226" stopIfTrue="1" operator="equal">
      <formula>"NA"</formula>
    </cfRule>
  </conditionalFormatting>
  <conditionalFormatting sqref="I412 I420 I418 I416 I414">
    <cfRule type="cellIs" dxfId="1763" priority="2221" stopIfTrue="1" operator="equal">
      <formula>"NA"</formula>
    </cfRule>
    <cfRule type="cellIs" dxfId="1762" priority="2222" stopIfTrue="1" operator="equal">
      <formula>"NA"</formula>
    </cfRule>
  </conditionalFormatting>
  <conditionalFormatting sqref="I412 I420 I418 I416 I414">
    <cfRule type="cellIs" dxfId="1761" priority="2227" stopIfTrue="1" operator="equal">
      <formula>"NA"</formula>
    </cfRule>
    <cfRule type="cellIs" dxfId="1760" priority="2228" stopIfTrue="1" operator="equal">
      <formula>"NA"</formula>
    </cfRule>
  </conditionalFormatting>
  <conditionalFormatting sqref="I412 I420 I418 I416 I414">
    <cfRule type="cellIs" dxfId="1759" priority="2223" stopIfTrue="1" operator="equal">
      <formula>"NA"</formula>
    </cfRule>
    <cfRule type="cellIs" dxfId="1758" priority="2224" stopIfTrue="1" operator="equal">
      <formula>"NA"</formula>
    </cfRule>
  </conditionalFormatting>
  <conditionalFormatting sqref="I435 I443 I441 I439 I437">
    <cfRule type="cellIs" dxfId="1757" priority="2169" stopIfTrue="1" operator="equal">
      <formula>"NA"</formula>
    </cfRule>
    <cfRule type="cellIs" dxfId="1756" priority="2170" stopIfTrue="1" operator="equal">
      <formula>"NA"</formula>
    </cfRule>
  </conditionalFormatting>
  <conditionalFormatting sqref="I435 I443 I441 I439 I437">
    <cfRule type="cellIs" dxfId="1755" priority="2165" stopIfTrue="1" operator="equal">
      <formula>"NA"</formula>
    </cfRule>
    <cfRule type="cellIs" dxfId="1754" priority="2166" stopIfTrue="1" operator="equal">
      <formula>"NA"</formula>
    </cfRule>
  </conditionalFormatting>
  <conditionalFormatting sqref="I435 I443 I441 I439 I437">
    <cfRule type="cellIs" dxfId="1753" priority="2171" stopIfTrue="1" operator="equal">
      <formula>"NA"</formula>
    </cfRule>
    <cfRule type="cellIs" dxfId="1752" priority="2172" stopIfTrue="1" operator="equal">
      <formula>"NA"</formula>
    </cfRule>
  </conditionalFormatting>
  <conditionalFormatting sqref="I435 I443 I441 I439 I437">
    <cfRule type="cellIs" dxfId="1751" priority="2167" stopIfTrue="1" operator="equal">
      <formula>"NA"</formula>
    </cfRule>
    <cfRule type="cellIs" dxfId="1750" priority="2168" stopIfTrue="1" operator="equal">
      <formula>"NA"</formula>
    </cfRule>
  </conditionalFormatting>
  <conditionalFormatting sqref="H408">
    <cfRule type="cellIs" dxfId="1749" priority="2185" stopIfTrue="1" operator="equal">
      <formula>"NA"</formula>
    </cfRule>
    <cfRule type="cellIs" dxfId="1748" priority="2186" stopIfTrue="1" operator="equal">
      <formula>"NA"</formula>
    </cfRule>
  </conditionalFormatting>
  <conditionalFormatting sqref="H408">
    <cfRule type="cellIs" dxfId="1747" priority="2181" stopIfTrue="1" operator="equal">
      <formula>"NA"</formula>
    </cfRule>
    <cfRule type="cellIs" dxfId="1746" priority="2182" stopIfTrue="1" operator="equal">
      <formula>"NA"</formula>
    </cfRule>
  </conditionalFormatting>
  <conditionalFormatting sqref="H408">
    <cfRule type="cellIs" dxfId="1745" priority="2187" stopIfTrue="1" operator="equal">
      <formula>"NA"</formula>
    </cfRule>
    <cfRule type="cellIs" dxfId="1744" priority="2188" stopIfTrue="1" operator="equal">
      <formula>"NA"</formula>
    </cfRule>
  </conditionalFormatting>
  <conditionalFormatting sqref="H408">
    <cfRule type="cellIs" dxfId="1743" priority="2183" stopIfTrue="1" operator="equal">
      <formula>"NA"</formula>
    </cfRule>
    <cfRule type="cellIs" dxfId="1742" priority="2184" stopIfTrue="1" operator="equal">
      <formula>"NA"</formula>
    </cfRule>
  </conditionalFormatting>
  <conditionalFormatting sqref="I408">
    <cfRule type="cellIs" dxfId="1741" priority="2177" stopIfTrue="1" operator="equal">
      <formula>"NA"</formula>
    </cfRule>
    <cfRule type="cellIs" dxfId="1740" priority="2178" stopIfTrue="1" operator="equal">
      <formula>"NA"</formula>
    </cfRule>
  </conditionalFormatting>
  <conditionalFormatting sqref="I408">
    <cfRule type="cellIs" dxfId="1739" priority="2173" stopIfTrue="1" operator="equal">
      <formula>"NA"</formula>
    </cfRule>
    <cfRule type="cellIs" dxfId="1738" priority="2174" stopIfTrue="1" operator="equal">
      <formula>"NA"</formula>
    </cfRule>
  </conditionalFormatting>
  <conditionalFormatting sqref="I408">
    <cfRule type="cellIs" dxfId="1737" priority="2179" stopIfTrue="1" operator="equal">
      <formula>"NA"</formula>
    </cfRule>
    <cfRule type="cellIs" dxfId="1736" priority="2180" stopIfTrue="1" operator="equal">
      <formula>"NA"</formula>
    </cfRule>
  </conditionalFormatting>
  <conditionalFormatting sqref="I408">
    <cfRule type="cellIs" dxfId="1735" priority="2175" stopIfTrue="1" operator="equal">
      <formula>"NA"</formula>
    </cfRule>
    <cfRule type="cellIs" dxfId="1734" priority="2176" stopIfTrue="1" operator="equal">
      <formula>"NA"</formula>
    </cfRule>
  </conditionalFormatting>
  <conditionalFormatting sqref="D408">
    <cfRule type="cellIs" dxfId="1733" priority="2217" stopIfTrue="1" operator="equal">
      <formula>"NA"</formula>
    </cfRule>
    <cfRule type="cellIs" dxfId="1732" priority="2218" stopIfTrue="1" operator="equal">
      <formula>"NA"</formula>
    </cfRule>
  </conditionalFormatting>
  <conditionalFormatting sqref="D408">
    <cfRule type="cellIs" dxfId="1731" priority="2213" stopIfTrue="1" operator="equal">
      <formula>"NA"</formula>
    </cfRule>
    <cfRule type="cellIs" dxfId="1730" priority="2214" stopIfTrue="1" operator="equal">
      <formula>"NA"</formula>
    </cfRule>
  </conditionalFormatting>
  <conditionalFormatting sqref="D408">
    <cfRule type="cellIs" dxfId="1729" priority="2219" stopIfTrue="1" operator="equal">
      <formula>"NA"</formula>
    </cfRule>
    <cfRule type="cellIs" dxfId="1728" priority="2220" stopIfTrue="1" operator="equal">
      <formula>"NA"</formula>
    </cfRule>
  </conditionalFormatting>
  <conditionalFormatting sqref="D408">
    <cfRule type="cellIs" dxfId="1727" priority="2215" stopIfTrue="1" operator="equal">
      <formula>"NA"</formula>
    </cfRule>
    <cfRule type="cellIs" dxfId="1726" priority="2216" stopIfTrue="1" operator="equal">
      <formula>"NA"</formula>
    </cfRule>
  </conditionalFormatting>
  <conditionalFormatting sqref="E408">
    <cfRule type="cellIs" dxfId="1725" priority="2209" stopIfTrue="1" operator="equal">
      <formula>"NA"</formula>
    </cfRule>
    <cfRule type="cellIs" dxfId="1724" priority="2210" stopIfTrue="1" operator="equal">
      <formula>"NA"</formula>
    </cfRule>
  </conditionalFormatting>
  <conditionalFormatting sqref="E408">
    <cfRule type="cellIs" dxfId="1723" priority="2205" stopIfTrue="1" operator="equal">
      <formula>"NA"</formula>
    </cfRule>
    <cfRule type="cellIs" dxfId="1722" priority="2206" stopIfTrue="1" operator="equal">
      <formula>"NA"</formula>
    </cfRule>
  </conditionalFormatting>
  <conditionalFormatting sqref="E408">
    <cfRule type="cellIs" dxfId="1721" priority="2211" stopIfTrue="1" operator="equal">
      <formula>"NA"</formula>
    </cfRule>
    <cfRule type="cellIs" dxfId="1720" priority="2212" stopIfTrue="1" operator="equal">
      <formula>"NA"</formula>
    </cfRule>
  </conditionalFormatting>
  <conditionalFormatting sqref="E408">
    <cfRule type="cellIs" dxfId="1719" priority="2207" stopIfTrue="1" operator="equal">
      <formula>"NA"</formula>
    </cfRule>
    <cfRule type="cellIs" dxfId="1718" priority="2208" stopIfTrue="1" operator="equal">
      <formula>"NA"</formula>
    </cfRule>
  </conditionalFormatting>
  <conditionalFormatting sqref="F408">
    <cfRule type="cellIs" dxfId="1717" priority="2201" stopIfTrue="1" operator="equal">
      <formula>"NA"</formula>
    </cfRule>
    <cfRule type="cellIs" dxfId="1716" priority="2202" stopIfTrue="1" operator="equal">
      <formula>"NA"</formula>
    </cfRule>
  </conditionalFormatting>
  <conditionalFormatting sqref="F408">
    <cfRule type="cellIs" dxfId="1715" priority="2197" stopIfTrue="1" operator="equal">
      <formula>"NA"</formula>
    </cfRule>
    <cfRule type="cellIs" dxfId="1714" priority="2198" stopIfTrue="1" operator="equal">
      <formula>"NA"</formula>
    </cfRule>
  </conditionalFormatting>
  <conditionalFormatting sqref="F408">
    <cfRule type="cellIs" dxfId="1713" priority="2203" stopIfTrue="1" operator="equal">
      <formula>"NA"</formula>
    </cfRule>
    <cfRule type="cellIs" dxfId="1712" priority="2204" stopIfTrue="1" operator="equal">
      <formula>"NA"</formula>
    </cfRule>
  </conditionalFormatting>
  <conditionalFormatting sqref="F408">
    <cfRule type="cellIs" dxfId="1711" priority="2199" stopIfTrue="1" operator="equal">
      <formula>"NA"</formula>
    </cfRule>
    <cfRule type="cellIs" dxfId="1710" priority="2200" stopIfTrue="1" operator="equal">
      <formula>"NA"</formula>
    </cfRule>
  </conditionalFormatting>
  <conditionalFormatting sqref="G408">
    <cfRule type="cellIs" dxfId="1709" priority="2193" stopIfTrue="1" operator="equal">
      <formula>"NA"</formula>
    </cfRule>
    <cfRule type="cellIs" dxfId="1708" priority="2194" stopIfTrue="1" operator="equal">
      <formula>"NA"</formula>
    </cfRule>
  </conditionalFormatting>
  <conditionalFormatting sqref="G408">
    <cfRule type="cellIs" dxfId="1707" priority="2189" stopIfTrue="1" operator="equal">
      <formula>"NA"</formula>
    </cfRule>
    <cfRule type="cellIs" dxfId="1706" priority="2190" stopIfTrue="1" operator="equal">
      <formula>"NA"</formula>
    </cfRule>
  </conditionalFormatting>
  <conditionalFormatting sqref="G408">
    <cfRule type="cellIs" dxfId="1705" priority="2195" stopIfTrue="1" operator="equal">
      <formula>"NA"</formula>
    </cfRule>
    <cfRule type="cellIs" dxfId="1704" priority="2196" stopIfTrue="1" operator="equal">
      <formula>"NA"</formula>
    </cfRule>
  </conditionalFormatting>
  <conditionalFormatting sqref="G408">
    <cfRule type="cellIs" dxfId="1703" priority="2191" stopIfTrue="1" operator="equal">
      <formula>"NA"</formula>
    </cfRule>
    <cfRule type="cellIs" dxfId="1702" priority="2192" stopIfTrue="1" operator="equal">
      <formula>"NA"</formula>
    </cfRule>
  </conditionalFormatting>
  <conditionalFormatting sqref="H431">
    <cfRule type="cellIs" dxfId="1701" priority="2129" stopIfTrue="1" operator="equal">
      <formula>"NA"</formula>
    </cfRule>
    <cfRule type="cellIs" dxfId="1700" priority="2130" stopIfTrue="1" operator="equal">
      <formula>"NA"</formula>
    </cfRule>
  </conditionalFormatting>
  <conditionalFormatting sqref="H431">
    <cfRule type="cellIs" dxfId="1699" priority="2125" stopIfTrue="1" operator="equal">
      <formula>"NA"</formula>
    </cfRule>
    <cfRule type="cellIs" dxfId="1698" priority="2126" stopIfTrue="1" operator="equal">
      <formula>"NA"</formula>
    </cfRule>
  </conditionalFormatting>
  <conditionalFormatting sqref="H431">
    <cfRule type="cellIs" dxfId="1697" priority="2131" stopIfTrue="1" operator="equal">
      <formula>"NA"</formula>
    </cfRule>
    <cfRule type="cellIs" dxfId="1696" priority="2132" stopIfTrue="1" operator="equal">
      <formula>"NA"</formula>
    </cfRule>
  </conditionalFormatting>
  <conditionalFormatting sqref="H431">
    <cfRule type="cellIs" dxfId="1695" priority="2127" stopIfTrue="1" operator="equal">
      <formula>"NA"</formula>
    </cfRule>
    <cfRule type="cellIs" dxfId="1694" priority="2128" stopIfTrue="1" operator="equal">
      <formula>"NA"</formula>
    </cfRule>
  </conditionalFormatting>
  <conditionalFormatting sqref="I431">
    <cfRule type="cellIs" dxfId="1693" priority="2121" stopIfTrue="1" operator="equal">
      <formula>"NA"</formula>
    </cfRule>
    <cfRule type="cellIs" dxfId="1692" priority="2122" stopIfTrue="1" operator="equal">
      <formula>"NA"</formula>
    </cfRule>
  </conditionalFormatting>
  <conditionalFormatting sqref="I431">
    <cfRule type="cellIs" dxfId="1691" priority="2117" stopIfTrue="1" operator="equal">
      <formula>"NA"</formula>
    </cfRule>
    <cfRule type="cellIs" dxfId="1690" priority="2118" stopIfTrue="1" operator="equal">
      <formula>"NA"</formula>
    </cfRule>
  </conditionalFormatting>
  <conditionalFormatting sqref="I431">
    <cfRule type="cellIs" dxfId="1689" priority="2123" stopIfTrue="1" operator="equal">
      <formula>"NA"</formula>
    </cfRule>
    <cfRule type="cellIs" dxfId="1688" priority="2124" stopIfTrue="1" operator="equal">
      <formula>"NA"</formula>
    </cfRule>
  </conditionalFormatting>
  <conditionalFormatting sqref="I431">
    <cfRule type="cellIs" dxfId="1687" priority="2119" stopIfTrue="1" operator="equal">
      <formula>"NA"</formula>
    </cfRule>
    <cfRule type="cellIs" dxfId="1686" priority="2120" stopIfTrue="1" operator="equal">
      <formula>"NA"</formula>
    </cfRule>
  </conditionalFormatting>
  <conditionalFormatting sqref="D431">
    <cfRule type="cellIs" dxfId="1685" priority="2161" stopIfTrue="1" operator="equal">
      <formula>"NA"</formula>
    </cfRule>
    <cfRule type="cellIs" dxfId="1684" priority="2162" stopIfTrue="1" operator="equal">
      <formula>"NA"</formula>
    </cfRule>
  </conditionalFormatting>
  <conditionalFormatting sqref="D431">
    <cfRule type="cellIs" dxfId="1683" priority="2157" stopIfTrue="1" operator="equal">
      <formula>"NA"</formula>
    </cfRule>
    <cfRule type="cellIs" dxfId="1682" priority="2158" stopIfTrue="1" operator="equal">
      <formula>"NA"</formula>
    </cfRule>
  </conditionalFormatting>
  <conditionalFormatting sqref="D431">
    <cfRule type="cellIs" dxfId="1681" priority="2163" stopIfTrue="1" operator="equal">
      <formula>"NA"</formula>
    </cfRule>
    <cfRule type="cellIs" dxfId="1680" priority="2164" stopIfTrue="1" operator="equal">
      <formula>"NA"</formula>
    </cfRule>
  </conditionalFormatting>
  <conditionalFormatting sqref="D431">
    <cfRule type="cellIs" dxfId="1679" priority="2159" stopIfTrue="1" operator="equal">
      <formula>"NA"</formula>
    </cfRule>
    <cfRule type="cellIs" dxfId="1678" priority="2160" stopIfTrue="1" operator="equal">
      <formula>"NA"</formula>
    </cfRule>
  </conditionalFormatting>
  <conditionalFormatting sqref="E431">
    <cfRule type="cellIs" dxfId="1677" priority="2153" stopIfTrue="1" operator="equal">
      <formula>"NA"</formula>
    </cfRule>
    <cfRule type="cellIs" dxfId="1676" priority="2154" stopIfTrue="1" operator="equal">
      <formula>"NA"</formula>
    </cfRule>
  </conditionalFormatting>
  <conditionalFormatting sqref="E431">
    <cfRule type="cellIs" dxfId="1675" priority="2149" stopIfTrue="1" operator="equal">
      <formula>"NA"</formula>
    </cfRule>
    <cfRule type="cellIs" dxfId="1674" priority="2150" stopIfTrue="1" operator="equal">
      <formula>"NA"</formula>
    </cfRule>
  </conditionalFormatting>
  <conditionalFormatting sqref="E431">
    <cfRule type="cellIs" dxfId="1673" priority="2155" stopIfTrue="1" operator="equal">
      <formula>"NA"</formula>
    </cfRule>
    <cfRule type="cellIs" dxfId="1672" priority="2156" stopIfTrue="1" operator="equal">
      <formula>"NA"</formula>
    </cfRule>
  </conditionalFormatting>
  <conditionalFormatting sqref="E431">
    <cfRule type="cellIs" dxfId="1671" priority="2151" stopIfTrue="1" operator="equal">
      <formula>"NA"</formula>
    </cfRule>
    <cfRule type="cellIs" dxfId="1670" priority="2152" stopIfTrue="1" operator="equal">
      <formula>"NA"</formula>
    </cfRule>
  </conditionalFormatting>
  <conditionalFormatting sqref="F431">
    <cfRule type="cellIs" dxfId="1669" priority="2145" stopIfTrue="1" operator="equal">
      <formula>"NA"</formula>
    </cfRule>
    <cfRule type="cellIs" dxfId="1668" priority="2146" stopIfTrue="1" operator="equal">
      <formula>"NA"</formula>
    </cfRule>
  </conditionalFormatting>
  <conditionalFormatting sqref="F431">
    <cfRule type="cellIs" dxfId="1667" priority="2141" stopIfTrue="1" operator="equal">
      <formula>"NA"</formula>
    </cfRule>
    <cfRule type="cellIs" dxfId="1666" priority="2142" stopIfTrue="1" operator="equal">
      <formula>"NA"</formula>
    </cfRule>
  </conditionalFormatting>
  <conditionalFormatting sqref="F431">
    <cfRule type="cellIs" dxfId="1665" priority="2147" stopIfTrue="1" operator="equal">
      <formula>"NA"</formula>
    </cfRule>
    <cfRule type="cellIs" dxfId="1664" priority="2148" stopIfTrue="1" operator="equal">
      <formula>"NA"</formula>
    </cfRule>
  </conditionalFormatting>
  <conditionalFormatting sqref="F431">
    <cfRule type="cellIs" dxfId="1663" priority="2143" stopIfTrue="1" operator="equal">
      <formula>"NA"</formula>
    </cfRule>
    <cfRule type="cellIs" dxfId="1662" priority="2144" stopIfTrue="1" operator="equal">
      <formula>"NA"</formula>
    </cfRule>
  </conditionalFormatting>
  <conditionalFormatting sqref="G431">
    <cfRule type="cellIs" dxfId="1661" priority="2137" stopIfTrue="1" operator="equal">
      <formula>"NA"</formula>
    </cfRule>
    <cfRule type="cellIs" dxfId="1660" priority="2138" stopIfTrue="1" operator="equal">
      <formula>"NA"</formula>
    </cfRule>
  </conditionalFormatting>
  <conditionalFormatting sqref="G431">
    <cfRule type="cellIs" dxfId="1659" priority="2133" stopIfTrue="1" operator="equal">
      <formula>"NA"</formula>
    </cfRule>
    <cfRule type="cellIs" dxfId="1658" priority="2134" stopIfTrue="1" operator="equal">
      <formula>"NA"</formula>
    </cfRule>
  </conditionalFormatting>
  <conditionalFormatting sqref="G431">
    <cfRule type="cellIs" dxfId="1657" priority="2139" stopIfTrue="1" operator="equal">
      <formula>"NA"</formula>
    </cfRule>
    <cfRule type="cellIs" dxfId="1656" priority="2140" stopIfTrue="1" operator="equal">
      <formula>"NA"</formula>
    </cfRule>
  </conditionalFormatting>
  <conditionalFormatting sqref="G431">
    <cfRule type="cellIs" dxfId="1655" priority="2135" stopIfTrue="1" operator="equal">
      <formula>"NA"</formula>
    </cfRule>
    <cfRule type="cellIs" dxfId="1654" priority="2136" stopIfTrue="1" operator="equal">
      <formula>"NA"</formula>
    </cfRule>
  </conditionalFormatting>
  <conditionalFormatting sqref="H454">
    <cfRule type="cellIs" dxfId="1653" priority="2081" stopIfTrue="1" operator="equal">
      <formula>"NA"</formula>
    </cfRule>
    <cfRule type="cellIs" dxfId="1652" priority="2082" stopIfTrue="1" operator="equal">
      <formula>"NA"</formula>
    </cfRule>
  </conditionalFormatting>
  <conditionalFormatting sqref="H454">
    <cfRule type="cellIs" dxfId="1651" priority="2077" stopIfTrue="1" operator="equal">
      <formula>"NA"</formula>
    </cfRule>
    <cfRule type="cellIs" dxfId="1650" priority="2078" stopIfTrue="1" operator="equal">
      <formula>"NA"</formula>
    </cfRule>
  </conditionalFormatting>
  <conditionalFormatting sqref="H454">
    <cfRule type="cellIs" dxfId="1649" priority="2083" stopIfTrue="1" operator="equal">
      <formula>"NA"</formula>
    </cfRule>
    <cfRule type="cellIs" dxfId="1648" priority="2084" stopIfTrue="1" operator="equal">
      <formula>"NA"</formula>
    </cfRule>
  </conditionalFormatting>
  <conditionalFormatting sqref="H454">
    <cfRule type="cellIs" dxfId="1647" priority="2079" stopIfTrue="1" operator="equal">
      <formula>"NA"</formula>
    </cfRule>
    <cfRule type="cellIs" dxfId="1646" priority="2080" stopIfTrue="1" operator="equal">
      <formula>"NA"</formula>
    </cfRule>
  </conditionalFormatting>
  <conditionalFormatting sqref="I454">
    <cfRule type="cellIs" dxfId="1645" priority="2073" stopIfTrue="1" operator="equal">
      <formula>"NA"</formula>
    </cfRule>
    <cfRule type="cellIs" dxfId="1644" priority="2074" stopIfTrue="1" operator="equal">
      <formula>"NA"</formula>
    </cfRule>
  </conditionalFormatting>
  <conditionalFormatting sqref="I454">
    <cfRule type="cellIs" dxfId="1643" priority="2069" stopIfTrue="1" operator="equal">
      <formula>"NA"</formula>
    </cfRule>
    <cfRule type="cellIs" dxfId="1642" priority="2070" stopIfTrue="1" operator="equal">
      <formula>"NA"</formula>
    </cfRule>
  </conditionalFormatting>
  <conditionalFormatting sqref="I454">
    <cfRule type="cellIs" dxfId="1641" priority="2075" stopIfTrue="1" operator="equal">
      <formula>"NA"</formula>
    </cfRule>
    <cfRule type="cellIs" dxfId="1640" priority="2076" stopIfTrue="1" operator="equal">
      <formula>"NA"</formula>
    </cfRule>
  </conditionalFormatting>
  <conditionalFormatting sqref="I454">
    <cfRule type="cellIs" dxfId="1639" priority="2071" stopIfTrue="1" operator="equal">
      <formula>"NA"</formula>
    </cfRule>
    <cfRule type="cellIs" dxfId="1638" priority="2072" stopIfTrue="1" operator="equal">
      <formula>"NA"</formula>
    </cfRule>
  </conditionalFormatting>
  <conditionalFormatting sqref="D454">
    <cfRule type="cellIs" dxfId="1637" priority="2113" stopIfTrue="1" operator="equal">
      <formula>"NA"</formula>
    </cfRule>
    <cfRule type="cellIs" dxfId="1636" priority="2114" stopIfTrue="1" operator="equal">
      <formula>"NA"</formula>
    </cfRule>
  </conditionalFormatting>
  <conditionalFormatting sqref="D454">
    <cfRule type="cellIs" dxfId="1635" priority="2109" stopIfTrue="1" operator="equal">
      <formula>"NA"</formula>
    </cfRule>
    <cfRule type="cellIs" dxfId="1634" priority="2110" stopIfTrue="1" operator="equal">
      <formula>"NA"</formula>
    </cfRule>
  </conditionalFormatting>
  <conditionalFormatting sqref="D454">
    <cfRule type="cellIs" dxfId="1633" priority="2115" stopIfTrue="1" operator="equal">
      <formula>"NA"</formula>
    </cfRule>
    <cfRule type="cellIs" dxfId="1632" priority="2116" stopIfTrue="1" operator="equal">
      <formula>"NA"</formula>
    </cfRule>
  </conditionalFormatting>
  <conditionalFormatting sqref="D454">
    <cfRule type="cellIs" dxfId="1631" priority="2111" stopIfTrue="1" operator="equal">
      <formula>"NA"</formula>
    </cfRule>
    <cfRule type="cellIs" dxfId="1630" priority="2112" stopIfTrue="1" operator="equal">
      <formula>"NA"</formula>
    </cfRule>
  </conditionalFormatting>
  <conditionalFormatting sqref="E454">
    <cfRule type="cellIs" dxfId="1629" priority="2105" stopIfTrue="1" operator="equal">
      <formula>"NA"</formula>
    </cfRule>
    <cfRule type="cellIs" dxfId="1628" priority="2106" stopIfTrue="1" operator="equal">
      <formula>"NA"</formula>
    </cfRule>
  </conditionalFormatting>
  <conditionalFormatting sqref="E454">
    <cfRule type="cellIs" dxfId="1627" priority="2101" stopIfTrue="1" operator="equal">
      <formula>"NA"</formula>
    </cfRule>
    <cfRule type="cellIs" dxfId="1626" priority="2102" stopIfTrue="1" operator="equal">
      <formula>"NA"</formula>
    </cfRule>
  </conditionalFormatting>
  <conditionalFormatting sqref="E454">
    <cfRule type="cellIs" dxfId="1625" priority="2107" stopIfTrue="1" operator="equal">
      <formula>"NA"</formula>
    </cfRule>
    <cfRule type="cellIs" dxfId="1624" priority="2108" stopIfTrue="1" operator="equal">
      <formula>"NA"</formula>
    </cfRule>
  </conditionalFormatting>
  <conditionalFormatting sqref="E454">
    <cfRule type="cellIs" dxfId="1623" priority="2103" stopIfTrue="1" operator="equal">
      <formula>"NA"</formula>
    </cfRule>
    <cfRule type="cellIs" dxfId="1622" priority="2104" stopIfTrue="1" operator="equal">
      <formula>"NA"</formula>
    </cfRule>
  </conditionalFormatting>
  <conditionalFormatting sqref="F454">
    <cfRule type="cellIs" dxfId="1621" priority="2097" stopIfTrue="1" operator="equal">
      <formula>"NA"</formula>
    </cfRule>
    <cfRule type="cellIs" dxfId="1620" priority="2098" stopIfTrue="1" operator="equal">
      <formula>"NA"</formula>
    </cfRule>
  </conditionalFormatting>
  <conditionalFormatting sqref="F454">
    <cfRule type="cellIs" dxfId="1619" priority="2093" stopIfTrue="1" operator="equal">
      <formula>"NA"</formula>
    </cfRule>
    <cfRule type="cellIs" dxfId="1618" priority="2094" stopIfTrue="1" operator="equal">
      <formula>"NA"</formula>
    </cfRule>
  </conditionalFormatting>
  <conditionalFormatting sqref="F454">
    <cfRule type="cellIs" dxfId="1617" priority="2099" stopIfTrue="1" operator="equal">
      <formula>"NA"</formula>
    </cfRule>
    <cfRule type="cellIs" dxfId="1616" priority="2100" stopIfTrue="1" operator="equal">
      <formula>"NA"</formula>
    </cfRule>
  </conditionalFormatting>
  <conditionalFormatting sqref="F454">
    <cfRule type="cellIs" dxfId="1615" priority="2095" stopIfTrue="1" operator="equal">
      <formula>"NA"</formula>
    </cfRule>
    <cfRule type="cellIs" dxfId="1614" priority="2096" stopIfTrue="1" operator="equal">
      <formula>"NA"</formula>
    </cfRule>
  </conditionalFormatting>
  <conditionalFormatting sqref="G454">
    <cfRule type="cellIs" dxfId="1613" priority="2089" stopIfTrue="1" operator="equal">
      <formula>"NA"</formula>
    </cfRule>
    <cfRule type="cellIs" dxfId="1612" priority="2090" stopIfTrue="1" operator="equal">
      <formula>"NA"</formula>
    </cfRule>
  </conditionalFormatting>
  <conditionalFormatting sqref="G454">
    <cfRule type="cellIs" dxfId="1611" priority="2085" stopIfTrue="1" operator="equal">
      <formula>"NA"</formula>
    </cfRule>
    <cfRule type="cellIs" dxfId="1610" priority="2086" stopIfTrue="1" operator="equal">
      <formula>"NA"</formula>
    </cfRule>
  </conditionalFormatting>
  <conditionalFormatting sqref="G454">
    <cfRule type="cellIs" dxfId="1609" priority="2091" stopIfTrue="1" operator="equal">
      <formula>"NA"</formula>
    </cfRule>
    <cfRule type="cellIs" dxfId="1608" priority="2092" stopIfTrue="1" operator="equal">
      <formula>"NA"</formula>
    </cfRule>
  </conditionalFormatting>
  <conditionalFormatting sqref="G454">
    <cfRule type="cellIs" dxfId="1607" priority="2087" stopIfTrue="1" operator="equal">
      <formula>"NA"</formula>
    </cfRule>
    <cfRule type="cellIs" dxfId="1606" priority="2088" stopIfTrue="1" operator="equal">
      <formula>"NA"</formula>
    </cfRule>
  </conditionalFormatting>
  <conditionalFormatting sqref="H477">
    <cfRule type="cellIs" dxfId="1605" priority="2033" stopIfTrue="1" operator="equal">
      <formula>"NA"</formula>
    </cfRule>
    <cfRule type="cellIs" dxfId="1604" priority="2034" stopIfTrue="1" operator="equal">
      <formula>"NA"</formula>
    </cfRule>
  </conditionalFormatting>
  <conditionalFormatting sqref="H477">
    <cfRule type="cellIs" dxfId="1603" priority="2029" stopIfTrue="1" operator="equal">
      <formula>"NA"</formula>
    </cfRule>
    <cfRule type="cellIs" dxfId="1602" priority="2030" stopIfTrue="1" operator="equal">
      <formula>"NA"</formula>
    </cfRule>
  </conditionalFormatting>
  <conditionalFormatting sqref="H477">
    <cfRule type="cellIs" dxfId="1601" priority="2035" stopIfTrue="1" operator="equal">
      <formula>"NA"</formula>
    </cfRule>
    <cfRule type="cellIs" dxfId="1600" priority="2036" stopIfTrue="1" operator="equal">
      <formula>"NA"</formula>
    </cfRule>
  </conditionalFormatting>
  <conditionalFormatting sqref="H477">
    <cfRule type="cellIs" dxfId="1599" priority="2031" stopIfTrue="1" operator="equal">
      <formula>"NA"</formula>
    </cfRule>
    <cfRule type="cellIs" dxfId="1598" priority="2032" stopIfTrue="1" operator="equal">
      <formula>"NA"</formula>
    </cfRule>
  </conditionalFormatting>
  <conditionalFormatting sqref="I477">
    <cfRule type="cellIs" dxfId="1597" priority="2025" stopIfTrue="1" operator="equal">
      <formula>"NA"</formula>
    </cfRule>
    <cfRule type="cellIs" dxfId="1596" priority="2026" stopIfTrue="1" operator="equal">
      <formula>"NA"</formula>
    </cfRule>
  </conditionalFormatting>
  <conditionalFormatting sqref="I477">
    <cfRule type="cellIs" dxfId="1595" priority="2021" stopIfTrue="1" operator="equal">
      <formula>"NA"</formula>
    </cfRule>
    <cfRule type="cellIs" dxfId="1594" priority="2022" stopIfTrue="1" operator="equal">
      <formula>"NA"</formula>
    </cfRule>
  </conditionalFormatting>
  <conditionalFormatting sqref="I477">
    <cfRule type="cellIs" dxfId="1593" priority="2027" stopIfTrue="1" operator="equal">
      <formula>"NA"</formula>
    </cfRule>
    <cfRule type="cellIs" dxfId="1592" priority="2028" stopIfTrue="1" operator="equal">
      <formula>"NA"</formula>
    </cfRule>
  </conditionalFormatting>
  <conditionalFormatting sqref="I477">
    <cfRule type="cellIs" dxfId="1591" priority="2023" stopIfTrue="1" operator="equal">
      <formula>"NA"</formula>
    </cfRule>
    <cfRule type="cellIs" dxfId="1590" priority="2024" stopIfTrue="1" operator="equal">
      <formula>"NA"</formula>
    </cfRule>
  </conditionalFormatting>
  <conditionalFormatting sqref="D477">
    <cfRule type="cellIs" dxfId="1589" priority="2065" stopIfTrue="1" operator="equal">
      <formula>"NA"</formula>
    </cfRule>
    <cfRule type="cellIs" dxfId="1588" priority="2066" stopIfTrue="1" operator="equal">
      <formula>"NA"</formula>
    </cfRule>
  </conditionalFormatting>
  <conditionalFormatting sqref="D477">
    <cfRule type="cellIs" dxfId="1587" priority="2061" stopIfTrue="1" operator="equal">
      <formula>"NA"</formula>
    </cfRule>
    <cfRule type="cellIs" dxfId="1586" priority="2062" stopIfTrue="1" operator="equal">
      <formula>"NA"</formula>
    </cfRule>
  </conditionalFormatting>
  <conditionalFormatting sqref="D477">
    <cfRule type="cellIs" dxfId="1585" priority="2067" stopIfTrue="1" operator="equal">
      <formula>"NA"</formula>
    </cfRule>
    <cfRule type="cellIs" dxfId="1584" priority="2068" stopIfTrue="1" operator="equal">
      <formula>"NA"</formula>
    </cfRule>
  </conditionalFormatting>
  <conditionalFormatting sqref="D477">
    <cfRule type="cellIs" dxfId="1583" priority="2063" stopIfTrue="1" operator="equal">
      <formula>"NA"</formula>
    </cfRule>
    <cfRule type="cellIs" dxfId="1582" priority="2064" stopIfTrue="1" operator="equal">
      <formula>"NA"</formula>
    </cfRule>
  </conditionalFormatting>
  <conditionalFormatting sqref="E477">
    <cfRule type="cellIs" dxfId="1581" priority="2057" stopIfTrue="1" operator="equal">
      <formula>"NA"</formula>
    </cfRule>
    <cfRule type="cellIs" dxfId="1580" priority="2058" stopIfTrue="1" operator="equal">
      <formula>"NA"</formula>
    </cfRule>
  </conditionalFormatting>
  <conditionalFormatting sqref="E477">
    <cfRule type="cellIs" dxfId="1579" priority="2053" stopIfTrue="1" operator="equal">
      <formula>"NA"</formula>
    </cfRule>
    <cfRule type="cellIs" dxfId="1578" priority="2054" stopIfTrue="1" operator="equal">
      <formula>"NA"</formula>
    </cfRule>
  </conditionalFormatting>
  <conditionalFormatting sqref="E477">
    <cfRule type="cellIs" dxfId="1577" priority="2059" stopIfTrue="1" operator="equal">
      <formula>"NA"</formula>
    </cfRule>
    <cfRule type="cellIs" dxfId="1576" priority="2060" stopIfTrue="1" operator="equal">
      <formula>"NA"</formula>
    </cfRule>
  </conditionalFormatting>
  <conditionalFormatting sqref="E477">
    <cfRule type="cellIs" dxfId="1575" priority="2055" stopIfTrue="1" operator="equal">
      <formula>"NA"</formula>
    </cfRule>
    <cfRule type="cellIs" dxfId="1574" priority="2056" stopIfTrue="1" operator="equal">
      <formula>"NA"</formula>
    </cfRule>
  </conditionalFormatting>
  <conditionalFormatting sqref="F477">
    <cfRule type="cellIs" dxfId="1573" priority="2049" stopIfTrue="1" operator="equal">
      <formula>"NA"</formula>
    </cfRule>
    <cfRule type="cellIs" dxfId="1572" priority="2050" stopIfTrue="1" operator="equal">
      <formula>"NA"</formula>
    </cfRule>
  </conditionalFormatting>
  <conditionalFormatting sqref="F477">
    <cfRule type="cellIs" dxfId="1571" priority="2045" stopIfTrue="1" operator="equal">
      <formula>"NA"</formula>
    </cfRule>
    <cfRule type="cellIs" dxfId="1570" priority="2046" stopIfTrue="1" operator="equal">
      <formula>"NA"</formula>
    </cfRule>
  </conditionalFormatting>
  <conditionalFormatting sqref="F477">
    <cfRule type="cellIs" dxfId="1569" priority="2051" stopIfTrue="1" operator="equal">
      <formula>"NA"</formula>
    </cfRule>
    <cfRule type="cellIs" dxfId="1568" priority="2052" stopIfTrue="1" operator="equal">
      <formula>"NA"</formula>
    </cfRule>
  </conditionalFormatting>
  <conditionalFormatting sqref="F477">
    <cfRule type="cellIs" dxfId="1567" priority="2047" stopIfTrue="1" operator="equal">
      <formula>"NA"</formula>
    </cfRule>
    <cfRule type="cellIs" dxfId="1566" priority="2048" stopIfTrue="1" operator="equal">
      <formula>"NA"</formula>
    </cfRule>
  </conditionalFormatting>
  <conditionalFormatting sqref="G477">
    <cfRule type="cellIs" dxfId="1565" priority="2041" stopIfTrue="1" operator="equal">
      <formula>"NA"</formula>
    </cfRule>
    <cfRule type="cellIs" dxfId="1564" priority="2042" stopIfTrue="1" operator="equal">
      <formula>"NA"</formula>
    </cfRule>
  </conditionalFormatting>
  <conditionalFormatting sqref="G477">
    <cfRule type="cellIs" dxfId="1563" priority="2037" stopIfTrue="1" operator="equal">
      <formula>"NA"</formula>
    </cfRule>
    <cfRule type="cellIs" dxfId="1562" priority="2038" stopIfTrue="1" operator="equal">
      <formula>"NA"</formula>
    </cfRule>
  </conditionalFormatting>
  <conditionalFormatting sqref="G477">
    <cfRule type="cellIs" dxfId="1561" priority="2043" stopIfTrue="1" operator="equal">
      <formula>"NA"</formula>
    </cfRule>
    <cfRule type="cellIs" dxfId="1560" priority="2044" stopIfTrue="1" operator="equal">
      <formula>"NA"</formula>
    </cfRule>
  </conditionalFormatting>
  <conditionalFormatting sqref="G477">
    <cfRule type="cellIs" dxfId="1559" priority="2039" stopIfTrue="1" operator="equal">
      <formula>"NA"</formula>
    </cfRule>
    <cfRule type="cellIs" dxfId="1558" priority="2040" stopIfTrue="1" operator="equal">
      <formula>"NA"</formula>
    </cfRule>
  </conditionalFormatting>
  <conditionalFormatting sqref="J408">
    <cfRule type="cellIs" dxfId="1557" priority="2001" stopIfTrue="1" operator="equal">
      <formula>"NA"</formula>
    </cfRule>
    <cfRule type="cellIs" dxfId="1556" priority="2002" stopIfTrue="1" operator="equal">
      <formula>"NA"</formula>
    </cfRule>
  </conditionalFormatting>
  <conditionalFormatting sqref="J408">
    <cfRule type="cellIs" dxfId="1555" priority="2003" stopIfTrue="1" operator="equal">
      <formula>"NA"</formula>
    </cfRule>
    <cfRule type="cellIs" dxfId="1554" priority="2004" stopIfTrue="1" operator="equal">
      <formula>"NA"</formula>
    </cfRule>
  </conditionalFormatting>
  <conditionalFormatting sqref="J408">
    <cfRule type="cellIs" dxfId="1553" priority="1997" stopIfTrue="1" operator="equal">
      <formula>"NA"</formula>
    </cfRule>
    <cfRule type="cellIs" dxfId="1552" priority="1998" stopIfTrue="1" operator="equal">
      <formula>"NA"</formula>
    </cfRule>
  </conditionalFormatting>
  <conditionalFormatting sqref="J408">
    <cfRule type="cellIs" dxfId="1551" priority="1999" stopIfTrue="1" operator="equal">
      <formula>"NA"</formula>
    </cfRule>
    <cfRule type="cellIs" dxfId="1550" priority="2000" stopIfTrue="1" operator="equal">
      <formula>"NA"</formula>
    </cfRule>
  </conditionalFormatting>
  <conditionalFormatting sqref="J431">
    <cfRule type="cellIs" dxfId="1549" priority="1993" stopIfTrue="1" operator="equal">
      <formula>"NA"</formula>
    </cfRule>
    <cfRule type="cellIs" dxfId="1548" priority="1994" stopIfTrue="1" operator="equal">
      <formula>"NA"</formula>
    </cfRule>
  </conditionalFormatting>
  <conditionalFormatting sqref="J431">
    <cfRule type="cellIs" dxfId="1547" priority="1995" stopIfTrue="1" operator="equal">
      <formula>"NA"</formula>
    </cfRule>
    <cfRule type="cellIs" dxfId="1546" priority="1996" stopIfTrue="1" operator="equal">
      <formula>"NA"</formula>
    </cfRule>
  </conditionalFormatting>
  <conditionalFormatting sqref="J431">
    <cfRule type="cellIs" dxfId="1545" priority="1989" stopIfTrue="1" operator="equal">
      <formula>"NA"</formula>
    </cfRule>
    <cfRule type="cellIs" dxfId="1544" priority="1990" stopIfTrue="1" operator="equal">
      <formula>"NA"</formula>
    </cfRule>
  </conditionalFormatting>
  <conditionalFormatting sqref="J431">
    <cfRule type="cellIs" dxfId="1543" priority="1991" stopIfTrue="1" operator="equal">
      <formula>"NA"</formula>
    </cfRule>
    <cfRule type="cellIs" dxfId="1542" priority="1992" stopIfTrue="1" operator="equal">
      <formula>"NA"</formula>
    </cfRule>
  </conditionalFormatting>
  <conditionalFormatting sqref="J454">
    <cfRule type="cellIs" dxfId="1541" priority="1985" stopIfTrue="1" operator="equal">
      <formula>"NA"</formula>
    </cfRule>
    <cfRule type="cellIs" dxfId="1540" priority="1986" stopIfTrue="1" operator="equal">
      <formula>"NA"</formula>
    </cfRule>
  </conditionalFormatting>
  <conditionalFormatting sqref="J454">
    <cfRule type="cellIs" dxfId="1539" priority="1987" stopIfTrue="1" operator="equal">
      <formula>"NA"</formula>
    </cfRule>
    <cfRule type="cellIs" dxfId="1538" priority="1988" stopIfTrue="1" operator="equal">
      <formula>"NA"</formula>
    </cfRule>
  </conditionalFormatting>
  <conditionalFormatting sqref="J454">
    <cfRule type="cellIs" dxfId="1537" priority="1981" stopIfTrue="1" operator="equal">
      <formula>"NA"</formula>
    </cfRule>
    <cfRule type="cellIs" dxfId="1536" priority="1982" stopIfTrue="1" operator="equal">
      <formula>"NA"</formula>
    </cfRule>
  </conditionalFormatting>
  <conditionalFormatting sqref="J454">
    <cfRule type="cellIs" dxfId="1535" priority="1983" stopIfTrue="1" operator="equal">
      <formula>"NA"</formula>
    </cfRule>
    <cfRule type="cellIs" dxfId="1534" priority="1984" stopIfTrue="1" operator="equal">
      <formula>"NA"</formula>
    </cfRule>
  </conditionalFormatting>
  <conditionalFormatting sqref="J477">
    <cfRule type="cellIs" dxfId="1533" priority="1977" stopIfTrue="1" operator="equal">
      <formula>"NA"</formula>
    </cfRule>
    <cfRule type="cellIs" dxfId="1532" priority="1978" stopIfTrue="1" operator="equal">
      <formula>"NA"</formula>
    </cfRule>
  </conditionalFormatting>
  <conditionalFormatting sqref="J477">
    <cfRule type="cellIs" dxfId="1531" priority="1979" stopIfTrue="1" operator="equal">
      <formula>"NA"</formula>
    </cfRule>
    <cfRule type="cellIs" dxfId="1530" priority="1980" stopIfTrue="1" operator="equal">
      <formula>"NA"</formula>
    </cfRule>
  </conditionalFormatting>
  <conditionalFormatting sqref="J477">
    <cfRule type="cellIs" dxfId="1529" priority="1973" stopIfTrue="1" operator="equal">
      <formula>"NA"</formula>
    </cfRule>
    <cfRule type="cellIs" dxfId="1528" priority="1974" stopIfTrue="1" operator="equal">
      <formula>"NA"</formula>
    </cfRule>
  </conditionalFormatting>
  <conditionalFormatting sqref="J477">
    <cfRule type="cellIs" dxfId="1527" priority="1975" stopIfTrue="1" operator="equal">
      <formula>"NA"</formula>
    </cfRule>
    <cfRule type="cellIs" dxfId="1526" priority="1976" stopIfTrue="1" operator="equal">
      <formula>"NA"</formula>
    </cfRule>
  </conditionalFormatting>
  <conditionalFormatting sqref="H500">
    <cfRule type="cellIs" dxfId="1525" priority="1937" stopIfTrue="1" operator="equal">
      <formula>"NA"</formula>
    </cfRule>
    <cfRule type="cellIs" dxfId="1524" priority="1938" stopIfTrue="1" operator="equal">
      <formula>"NA"</formula>
    </cfRule>
  </conditionalFormatting>
  <conditionalFormatting sqref="H500">
    <cfRule type="cellIs" dxfId="1523" priority="1933" stopIfTrue="1" operator="equal">
      <formula>"NA"</formula>
    </cfRule>
    <cfRule type="cellIs" dxfId="1522" priority="1934" stopIfTrue="1" operator="equal">
      <formula>"NA"</formula>
    </cfRule>
  </conditionalFormatting>
  <conditionalFormatting sqref="H500">
    <cfRule type="cellIs" dxfId="1521" priority="1939" stopIfTrue="1" operator="equal">
      <formula>"NA"</formula>
    </cfRule>
    <cfRule type="cellIs" dxfId="1520" priority="1940" stopIfTrue="1" operator="equal">
      <formula>"NA"</formula>
    </cfRule>
  </conditionalFormatting>
  <conditionalFormatting sqref="H500">
    <cfRule type="cellIs" dxfId="1519" priority="1935" stopIfTrue="1" operator="equal">
      <formula>"NA"</formula>
    </cfRule>
    <cfRule type="cellIs" dxfId="1518" priority="1936" stopIfTrue="1" operator="equal">
      <formula>"NA"</formula>
    </cfRule>
  </conditionalFormatting>
  <conditionalFormatting sqref="I500">
    <cfRule type="cellIs" dxfId="1517" priority="1929" stopIfTrue="1" operator="equal">
      <formula>"NA"</formula>
    </cfRule>
    <cfRule type="cellIs" dxfId="1516" priority="1930" stopIfTrue="1" operator="equal">
      <formula>"NA"</formula>
    </cfRule>
  </conditionalFormatting>
  <conditionalFormatting sqref="I500">
    <cfRule type="cellIs" dxfId="1515" priority="1925" stopIfTrue="1" operator="equal">
      <formula>"NA"</formula>
    </cfRule>
    <cfRule type="cellIs" dxfId="1514" priority="1926" stopIfTrue="1" operator="equal">
      <formula>"NA"</formula>
    </cfRule>
  </conditionalFormatting>
  <conditionalFormatting sqref="I500">
    <cfRule type="cellIs" dxfId="1513" priority="1931" stopIfTrue="1" operator="equal">
      <formula>"NA"</formula>
    </cfRule>
    <cfRule type="cellIs" dxfId="1512" priority="1932" stopIfTrue="1" operator="equal">
      <formula>"NA"</formula>
    </cfRule>
  </conditionalFormatting>
  <conditionalFormatting sqref="I500">
    <cfRule type="cellIs" dxfId="1511" priority="1927" stopIfTrue="1" operator="equal">
      <formula>"NA"</formula>
    </cfRule>
    <cfRule type="cellIs" dxfId="1510" priority="1928" stopIfTrue="1" operator="equal">
      <formula>"NA"</formula>
    </cfRule>
  </conditionalFormatting>
  <conditionalFormatting sqref="D500">
    <cfRule type="cellIs" dxfId="1509" priority="1969" stopIfTrue="1" operator="equal">
      <formula>"NA"</formula>
    </cfRule>
    <cfRule type="cellIs" dxfId="1508" priority="1970" stopIfTrue="1" operator="equal">
      <formula>"NA"</formula>
    </cfRule>
  </conditionalFormatting>
  <conditionalFormatting sqref="D500">
    <cfRule type="cellIs" dxfId="1507" priority="1965" stopIfTrue="1" operator="equal">
      <formula>"NA"</formula>
    </cfRule>
    <cfRule type="cellIs" dxfId="1506" priority="1966" stopIfTrue="1" operator="equal">
      <formula>"NA"</formula>
    </cfRule>
  </conditionalFormatting>
  <conditionalFormatting sqref="D500">
    <cfRule type="cellIs" dxfId="1505" priority="1971" stopIfTrue="1" operator="equal">
      <formula>"NA"</formula>
    </cfRule>
    <cfRule type="cellIs" dxfId="1504" priority="1972" stopIfTrue="1" operator="equal">
      <formula>"NA"</formula>
    </cfRule>
  </conditionalFormatting>
  <conditionalFormatting sqref="D500">
    <cfRule type="cellIs" dxfId="1503" priority="1967" stopIfTrue="1" operator="equal">
      <formula>"NA"</formula>
    </cfRule>
    <cfRule type="cellIs" dxfId="1502" priority="1968" stopIfTrue="1" operator="equal">
      <formula>"NA"</formula>
    </cfRule>
  </conditionalFormatting>
  <conditionalFormatting sqref="E500">
    <cfRule type="cellIs" dxfId="1501" priority="1961" stopIfTrue="1" operator="equal">
      <formula>"NA"</formula>
    </cfRule>
    <cfRule type="cellIs" dxfId="1500" priority="1962" stopIfTrue="1" operator="equal">
      <formula>"NA"</formula>
    </cfRule>
  </conditionalFormatting>
  <conditionalFormatting sqref="E500">
    <cfRule type="cellIs" dxfId="1499" priority="1957" stopIfTrue="1" operator="equal">
      <formula>"NA"</formula>
    </cfRule>
    <cfRule type="cellIs" dxfId="1498" priority="1958" stopIfTrue="1" operator="equal">
      <formula>"NA"</formula>
    </cfRule>
  </conditionalFormatting>
  <conditionalFormatting sqref="E500">
    <cfRule type="cellIs" dxfId="1497" priority="1963" stopIfTrue="1" operator="equal">
      <formula>"NA"</formula>
    </cfRule>
    <cfRule type="cellIs" dxfId="1496" priority="1964" stopIfTrue="1" operator="equal">
      <formula>"NA"</formula>
    </cfRule>
  </conditionalFormatting>
  <conditionalFormatting sqref="E500">
    <cfRule type="cellIs" dxfId="1495" priority="1959" stopIfTrue="1" operator="equal">
      <formula>"NA"</formula>
    </cfRule>
    <cfRule type="cellIs" dxfId="1494" priority="1960" stopIfTrue="1" operator="equal">
      <formula>"NA"</formula>
    </cfRule>
  </conditionalFormatting>
  <conditionalFormatting sqref="F500">
    <cfRule type="cellIs" dxfId="1493" priority="1953" stopIfTrue="1" operator="equal">
      <formula>"NA"</formula>
    </cfRule>
    <cfRule type="cellIs" dxfId="1492" priority="1954" stopIfTrue="1" operator="equal">
      <formula>"NA"</formula>
    </cfRule>
  </conditionalFormatting>
  <conditionalFormatting sqref="F500">
    <cfRule type="cellIs" dxfId="1491" priority="1949" stopIfTrue="1" operator="equal">
      <formula>"NA"</formula>
    </cfRule>
    <cfRule type="cellIs" dxfId="1490" priority="1950" stopIfTrue="1" operator="equal">
      <formula>"NA"</formula>
    </cfRule>
  </conditionalFormatting>
  <conditionalFormatting sqref="F500">
    <cfRule type="cellIs" dxfId="1489" priority="1955" stopIfTrue="1" operator="equal">
      <formula>"NA"</formula>
    </cfRule>
    <cfRule type="cellIs" dxfId="1488" priority="1956" stopIfTrue="1" operator="equal">
      <formula>"NA"</formula>
    </cfRule>
  </conditionalFormatting>
  <conditionalFormatting sqref="F500">
    <cfRule type="cellIs" dxfId="1487" priority="1951" stopIfTrue="1" operator="equal">
      <formula>"NA"</formula>
    </cfRule>
    <cfRule type="cellIs" dxfId="1486" priority="1952" stopIfTrue="1" operator="equal">
      <formula>"NA"</formula>
    </cfRule>
  </conditionalFormatting>
  <conditionalFormatting sqref="G500">
    <cfRule type="cellIs" dxfId="1485" priority="1945" stopIfTrue="1" operator="equal">
      <formula>"NA"</formula>
    </cfRule>
    <cfRule type="cellIs" dxfId="1484" priority="1946" stopIfTrue="1" operator="equal">
      <formula>"NA"</formula>
    </cfRule>
  </conditionalFormatting>
  <conditionalFormatting sqref="G500">
    <cfRule type="cellIs" dxfId="1483" priority="1941" stopIfTrue="1" operator="equal">
      <formula>"NA"</formula>
    </cfRule>
    <cfRule type="cellIs" dxfId="1482" priority="1942" stopIfTrue="1" operator="equal">
      <formula>"NA"</formula>
    </cfRule>
  </conditionalFormatting>
  <conditionalFormatting sqref="G500">
    <cfRule type="cellIs" dxfId="1481" priority="1947" stopIfTrue="1" operator="equal">
      <formula>"NA"</formula>
    </cfRule>
    <cfRule type="cellIs" dxfId="1480" priority="1948" stopIfTrue="1" operator="equal">
      <formula>"NA"</formula>
    </cfRule>
  </conditionalFormatting>
  <conditionalFormatting sqref="G500">
    <cfRule type="cellIs" dxfId="1479" priority="1943" stopIfTrue="1" operator="equal">
      <formula>"NA"</formula>
    </cfRule>
    <cfRule type="cellIs" dxfId="1478" priority="1944" stopIfTrue="1" operator="equal">
      <formula>"NA"</formula>
    </cfRule>
  </conditionalFormatting>
  <conditionalFormatting sqref="J500">
    <cfRule type="cellIs" dxfId="1477" priority="1917" stopIfTrue="1" operator="equal">
      <formula>"NA"</formula>
    </cfRule>
    <cfRule type="cellIs" dxfId="1476" priority="1918" stopIfTrue="1" operator="equal">
      <formula>"NA"</formula>
    </cfRule>
  </conditionalFormatting>
  <conditionalFormatting sqref="J500">
    <cfRule type="cellIs" dxfId="1475" priority="1919" stopIfTrue="1" operator="equal">
      <formula>"NA"</formula>
    </cfRule>
    <cfRule type="cellIs" dxfId="1474" priority="1920" stopIfTrue="1" operator="equal">
      <formula>"NA"</formula>
    </cfRule>
  </conditionalFormatting>
  <conditionalFormatting sqref="J500">
    <cfRule type="cellIs" dxfId="1473" priority="1913" stopIfTrue="1" operator="equal">
      <formula>"NA"</formula>
    </cfRule>
    <cfRule type="cellIs" dxfId="1472" priority="1914" stopIfTrue="1" operator="equal">
      <formula>"NA"</formula>
    </cfRule>
  </conditionalFormatting>
  <conditionalFormatting sqref="J500">
    <cfRule type="cellIs" dxfId="1471" priority="1915" stopIfTrue="1" operator="equal">
      <formula>"NA"</formula>
    </cfRule>
    <cfRule type="cellIs" dxfId="1470" priority="1916" stopIfTrue="1" operator="equal">
      <formula>"NA"</formula>
    </cfRule>
  </conditionalFormatting>
  <conditionalFormatting sqref="A594:G596 I594:J596">
    <cfRule type="cellIs" dxfId="1469" priority="1895" operator="equal">
      <formula>"NA"</formula>
    </cfRule>
    <cfRule type="cellIs" dxfId="1468" priority="1896" operator="equal">
      <formula>"NA"</formula>
    </cfRule>
  </conditionalFormatting>
  <conditionalFormatting sqref="A548:G550 I548:J550">
    <cfRule type="cellIs" dxfId="1467" priority="1891" operator="equal">
      <formula>"NA"</formula>
    </cfRule>
    <cfRule type="cellIs" dxfId="1466" priority="1892" operator="equal">
      <formula>"NA"</formula>
    </cfRule>
  </conditionalFormatting>
  <conditionalFormatting sqref="A518:G520 I518:J520">
    <cfRule type="cellIs" dxfId="1465" priority="1887" operator="equal">
      <formula>"NA"</formula>
    </cfRule>
    <cfRule type="cellIs" dxfId="1464" priority="1888" operator="equal">
      <formula>"NA"</formula>
    </cfRule>
  </conditionalFormatting>
  <conditionalFormatting sqref="A472:G474 I472:J474">
    <cfRule type="cellIs" dxfId="1463" priority="1883" operator="equal">
      <formula>"NA"</formula>
    </cfRule>
    <cfRule type="cellIs" dxfId="1462" priority="1884" operator="equal">
      <formula>"NA"</formula>
    </cfRule>
  </conditionalFormatting>
  <conditionalFormatting sqref="B650:G650 I650:J650">
    <cfRule type="cellIs" dxfId="1461" priority="1903" operator="equal">
      <formula>"NA"</formula>
    </cfRule>
    <cfRule type="cellIs" dxfId="1460" priority="1904" operator="equal">
      <formula>"NA"</formula>
    </cfRule>
  </conditionalFormatting>
  <conditionalFormatting sqref="I645:J649 A650 A645:G649 H645:I645">
    <cfRule type="cellIs" dxfId="1459" priority="1901" operator="equal">
      <formula>"NA"</formula>
    </cfRule>
    <cfRule type="cellIs" dxfId="1458" priority="1902" operator="equal">
      <formula>"NA"</formula>
    </cfRule>
  </conditionalFormatting>
  <conditionalFormatting sqref="A640:G642 I640:J642">
    <cfRule type="cellIs" dxfId="1457" priority="1899" operator="equal">
      <formula>"NA"</formula>
    </cfRule>
    <cfRule type="cellIs" dxfId="1456" priority="1900" operator="equal">
      <formula>"NA"</formula>
    </cfRule>
  </conditionalFormatting>
  <conditionalFormatting sqref="A617:G619 I617:J619">
    <cfRule type="cellIs" dxfId="1455" priority="1897" operator="equal">
      <formula>"NA"</formula>
    </cfRule>
    <cfRule type="cellIs" dxfId="1454" priority="1898" operator="equal">
      <formula>"NA"</formula>
    </cfRule>
  </conditionalFormatting>
  <conditionalFormatting sqref="A571:G573 I571:J573">
    <cfRule type="cellIs" dxfId="1453" priority="1893" operator="equal">
      <formula>"NA"</formula>
    </cfRule>
    <cfRule type="cellIs" dxfId="1452" priority="1894" operator="equal">
      <formula>"NA"</formula>
    </cfRule>
  </conditionalFormatting>
  <conditionalFormatting sqref="I522:J526 A522:G526">
    <cfRule type="cellIs" dxfId="1451" priority="1889" operator="equal">
      <formula>"NA"</formula>
    </cfRule>
    <cfRule type="cellIs" dxfId="1450" priority="1890" operator="equal">
      <formula>"NA"</formula>
    </cfRule>
  </conditionalFormatting>
  <conditionalFormatting sqref="A495:G497 I495:J497">
    <cfRule type="cellIs" dxfId="1449" priority="1885" operator="equal">
      <formula>"NA"</formula>
    </cfRule>
    <cfRule type="cellIs" dxfId="1448" priority="1886" operator="equal">
      <formula>"NA"</formula>
    </cfRule>
  </conditionalFormatting>
  <conditionalFormatting sqref="A449:G451 I449:J451">
    <cfRule type="cellIs" dxfId="1447" priority="1881" operator="equal">
      <formula>"NA"</formula>
    </cfRule>
    <cfRule type="cellIs" dxfId="1446" priority="1882" operator="equal">
      <formula>"NA"</formula>
    </cfRule>
  </conditionalFormatting>
  <conditionalFormatting sqref="A426:G428 H427:I427 I426:J428">
    <cfRule type="cellIs" dxfId="1445" priority="1879" operator="equal">
      <formula>"NA"</formula>
    </cfRule>
    <cfRule type="cellIs" dxfId="1444" priority="1880" operator="equal">
      <formula>"NA"</formula>
    </cfRule>
  </conditionalFormatting>
  <conditionalFormatting sqref="E176:F176 H176">
    <cfRule type="cellIs" dxfId="1443" priority="1877" stopIfTrue="1" operator="equal">
      <formula>"NA"</formula>
    </cfRule>
    <cfRule type="cellIs" dxfId="1442" priority="1878" stopIfTrue="1" operator="equal">
      <formula>"NA"</formula>
    </cfRule>
  </conditionalFormatting>
  <conditionalFormatting sqref="E176:F176 F177 E177:E185 H176">
    <cfRule type="cellIs" dxfId="1441" priority="1875" operator="equal">
      <formula>"NA"</formula>
    </cfRule>
    <cfRule type="cellIs" dxfId="1440" priority="1876" operator="equal">
      <formula>"NA"</formula>
    </cfRule>
  </conditionalFormatting>
  <conditionalFormatting sqref="I187:I189">
    <cfRule type="cellIs" dxfId="1439" priority="1873" operator="equal">
      <formula>"NA"</formula>
    </cfRule>
    <cfRule type="cellIs" dxfId="1438" priority="1874" operator="equal">
      <formula>"NA"</formula>
    </cfRule>
  </conditionalFormatting>
  <conditionalFormatting sqref="E193:I193">
    <cfRule type="cellIs" dxfId="1437" priority="1871" stopIfTrue="1" operator="equal">
      <formula>"NA"</formula>
    </cfRule>
    <cfRule type="cellIs" dxfId="1436" priority="1872" stopIfTrue="1" operator="equal">
      <formula>"NA"</formula>
    </cfRule>
  </conditionalFormatting>
  <conditionalFormatting sqref="E193:G202 H193:I193 I193:I202">
    <cfRule type="cellIs" dxfId="1435" priority="1869" operator="equal">
      <formula>"NA"</formula>
    </cfRule>
    <cfRule type="cellIs" dxfId="1434" priority="1870" operator="equal">
      <formula>"NA"</formula>
    </cfRule>
  </conditionalFormatting>
  <conditionalFormatting sqref="I194:I206">
    <cfRule type="cellIs" dxfId="1433" priority="1867" operator="equal">
      <formula>"NA"</formula>
    </cfRule>
    <cfRule type="cellIs" dxfId="1432" priority="1868" operator="equal">
      <formula>"NA"</formula>
    </cfRule>
  </conditionalFormatting>
  <conditionalFormatting sqref="E210:I210">
    <cfRule type="cellIs" dxfId="1431" priority="1865" stopIfTrue="1" operator="equal">
      <formula>"NA"</formula>
    </cfRule>
    <cfRule type="cellIs" dxfId="1430" priority="1866" stopIfTrue="1" operator="equal">
      <formula>"NA"</formula>
    </cfRule>
  </conditionalFormatting>
  <conditionalFormatting sqref="E210:G219 H210:I210 I210:I219">
    <cfRule type="cellIs" dxfId="1429" priority="1863" operator="equal">
      <formula>"NA"</formula>
    </cfRule>
    <cfRule type="cellIs" dxfId="1428" priority="1864" operator="equal">
      <formula>"NA"</formula>
    </cfRule>
  </conditionalFormatting>
  <conditionalFormatting sqref="I211:I223">
    <cfRule type="cellIs" dxfId="1427" priority="1861" operator="equal">
      <formula>"NA"</formula>
    </cfRule>
    <cfRule type="cellIs" dxfId="1426" priority="1862" operator="equal">
      <formula>"NA"</formula>
    </cfRule>
  </conditionalFormatting>
  <conditionalFormatting sqref="E227:I227">
    <cfRule type="cellIs" dxfId="1425" priority="1859" stopIfTrue="1" operator="equal">
      <formula>"NA"</formula>
    </cfRule>
    <cfRule type="cellIs" dxfId="1424" priority="1860" stopIfTrue="1" operator="equal">
      <formula>"NA"</formula>
    </cfRule>
  </conditionalFormatting>
  <conditionalFormatting sqref="E227:G236 H227:I227 I227:I236">
    <cfRule type="cellIs" dxfId="1423" priority="1857" operator="equal">
      <formula>"NA"</formula>
    </cfRule>
    <cfRule type="cellIs" dxfId="1422" priority="1858" operator="equal">
      <formula>"NA"</formula>
    </cfRule>
  </conditionalFormatting>
  <conditionalFormatting sqref="I228:I240">
    <cfRule type="cellIs" dxfId="1421" priority="1855" operator="equal">
      <formula>"NA"</formula>
    </cfRule>
    <cfRule type="cellIs" dxfId="1420" priority="1856" operator="equal">
      <formula>"NA"</formula>
    </cfRule>
  </conditionalFormatting>
  <conditionalFormatting sqref="E244:I244">
    <cfRule type="cellIs" dxfId="1419" priority="1853" stopIfTrue="1" operator="equal">
      <formula>"NA"</formula>
    </cfRule>
    <cfRule type="cellIs" dxfId="1418" priority="1854" stopIfTrue="1" operator="equal">
      <formula>"NA"</formula>
    </cfRule>
  </conditionalFormatting>
  <conditionalFormatting sqref="E244:G253 H244:I244 I244:I253">
    <cfRule type="cellIs" dxfId="1417" priority="1851" operator="equal">
      <formula>"NA"</formula>
    </cfRule>
    <cfRule type="cellIs" dxfId="1416" priority="1852" operator="equal">
      <formula>"NA"</formula>
    </cfRule>
  </conditionalFormatting>
  <conditionalFormatting sqref="I245:I257">
    <cfRule type="cellIs" dxfId="1415" priority="1849" operator="equal">
      <formula>"NA"</formula>
    </cfRule>
    <cfRule type="cellIs" dxfId="1414" priority="1850" operator="equal">
      <formula>"NA"</formula>
    </cfRule>
  </conditionalFormatting>
  <conditionalFormatting sqref="E261:I261">
    <cfRule type="cellIs" dxfId="1413" priority="1847" stopIfTrue="1" operator="equal">
      <formula>"NA"</formula>
    </cfRule>
    <cfRule type="cellIs" dxfId="1412" priority="1848" stopIfTrue="1" operator="equal">
      <formula>"NA"</formula>
    </cfRule>
  </conditionalFormatting>
  <conditionalFormatting sqref="E261:G270 H261:I261 I261:I270">
    <cfRule type="cellIs" dxfId="1411" priority="1845" operator="equal">
      <formula>"NA"</formula>
    </cfRule>
    <cfRule type="cellIs" dxfId="1410" priority="1846" operator="equal">
      <formula>"NA"</formula>
    </cfRule>
  </conditionalFormatting>
  <conditionalFormatting sqref="I262:I274">
    <cfRule type="cellIs" dxfId="1409" priority="1843" operator="equal">
      <formula>"NA"</formula>
    </cfRule>
    <cfRule type="cellIs" dxfId="1408" priority="1844" operator="equal">
      <formula>"NA"</formula>
    </cfRule>
  </conditionalFormatting>
  <conditionalFormatting sqref="E278:I278">
    <cfRule type="cellIs" dxfId="1407" priority="1841" stopIfTrue="1" operator="equal">
      <formula>"NA"</formula>
    </cfRule>
    <cfRule type="cellIs" dxfId="1406" priority="1842" stopIfTrue="1" operator="equal">
      <formula>"NA"</formula>
    </cfRule>
  </conditionalFormatting>
  <conditionalFormatting sqref="E278:G287 H278:I278 I278:I287">
    <cfRule type="cellIs" dxfId="1405" priority="1839" operator="equal">
      <formula>"NA"</formula>
    </cfRule>
    <cfRule type="cellIs" dxfId="1404" priority="1840" operator="equal">
      <formula>"NA"</formula>
    </cfRule>
  </conditionalFormatting>
  <conditionalFormatting sqref="I279:I291">
    <cfRule type="cellIs" dxfId="1403" priority="1837" operator="equal">
      <formula>"NA"</formula>
    </cfRule>
    <cfRule type="cellIs" dxfId="1402" priority="1838" operator="equal">
      <formula>"NA"</formula>
    </cfRule>
  </conditionalFormatting>
  <conditionalFormatting sqref="E295:I295">
    <cfRule type="cellIs" dxfId="1401" priority="1835" stopIfTrue="1" operator="equal">
      <formula>"NA"</formula>
    </cfRule>
    <cfRule type="cellIs" dxfId="1400" priority="1836" stopIfTrue="1" operator="equal">
      <formula>"NA"</formula>
    </cfRule>
  </conditionalFormatting>
  <conditionalFormatting sqref="E295:G304 H295:I295 I295:I304">
    <cfRule type="cellIs" dxfId="1399" priority="1833" operator="equal">
      <formula>"NA"</formula>
    </cfRule>
    <cfRule type="cellIs" dxfId="1398" priority="1834" operator="equal">
      <formula>"NA"</formula>
    </cfRule>
  </conditionalFormatting>
  <conditionalFormatting sqref="I296:I308">
    <cfRule type="cellIs" dxfId="1397" priority="1831" operator="equal">
      <formula>"NA"</formula>
    </cfRule>
    <cfRule type="cellIs" dxfId="1396" priority="1832" operator="equal">
      <formula>"NA"</formula>
    </cfRule>
  </conditionalFormatting>
  <conditionalFormatting sqref="E312:I312">
    <cfRule type="cellIs" dxfId="1395" priority="1829" stopIfTrue="1" operator="equal">
      <formula>"NA"</formula>
    </cfRule>
    <cfRule type="cellIs" dxfId="1394" priority="1830" stopIfTrue="1" operator="equal">
      <formula>"NA"</formula>
    </cfRule>
  </conditionalFormatting>
  <conditionalFormatting sqref="E312:G321 H312:I312 I312:I321">
    <cfRule type="cellIs" dxfId="1393" priority="1827" operator="equal">
      <formula>"NA"</formula>
    </cfRule>
    <cfRule type="cellIs" dxfId="1392" priority="1828" operator="equal">
      <formula>"NA"</formula>
    </cfRule>
  </conditionalFormatting>
  <conditionalFormatting sqref="I313:I325">
    <cfRule type="cellIs" dxfId="1391" priority="1825" operator="equal">
      <formula>"NA"</formula>
    </cfRule>
    <cfRule type="cellIs" dxfId="1390" priority="1826" operator="equal">
      <formula>"NA"</formula>
    </cfRule>
  </conditionalFormatting>
  <conditionalFormatting sqref="I157:I158">
    <cfRule type="cellIs" dxfId="1389" priority="1821" operator="equal">
      <formula>"NA"</formula>
    </cfRule>
    <cfRule type="cellIs" dxfId="1388" priority="1822" operator="equal">
      <formula>"NA"</formula>
    </cfRule>
  </conditionalFormatting>
  <conditionalFormatting sqref="E157">
    <cfRule type="cellIs" dxfId="1387" priority="1815" operator="equal">
      <formula>"NA"</formula>
    </cfRule>
    <cfRule type="cellIs" dxfId="1386" priority="1816" operator="equal">
      <formula>"NA"</formula>
    </cfRule>
  </conditionalFormatting>
  <conditionalFormatting sqref="E174:F174">
    <cfRule type="cellIs" dxfId="1385" priority="1809" operator="equal">
      <formula>"NA"</formula>
    </cfRule>
    <cfRule type="cellIs" dxfId="1384" priority="1810" operator="equal">
      <formula>"NA"</formula>
    </cfRule>
  </conditionalFormatting>
  <conditionalFormatting sqref="E191:G191">
    <cfRule type="cellIs" dxfId="1383" priority="1803" operator="equal">
      <formula>"NA"</formula>
    </cfRule>
    <cfRule type="cellIs" dxfId="1382" priority="1804" operator="equal">
      <formula>"NA"</formula>
    </cfRule>
  </conditionalFormatting>
  <conditionalFormatting sqref="E158:G158">
    <cfRule type="cellIs" dxfId="1381" priority="1813" operator="equal">
      <formula>"NA"</formula>
    </cfRule>
    <cfRule type="cellIs" dxfId="1380" priority="1814" operator="equal">
      <formula>"NA"</formula>
    </cfRule>
  </conditionalFormatting>
  <conditionalFormatting sqref="I191:I192">
    <cfRule type="cellIs" dxfId="1379" priority="1805" operator="equal">
      <formula>"NA"</formula>
    </cfRule>
    <cfRule type="cellIs" dxfId="1378" priority="1806" operator="equal">
      <formula>"NA"</formula>
    </cfRule>
  </conditionalFormatting>
  <conditionalFormatting sqref="E208:G208">
    <cfRule type="cellIs" dxfId="1377" priority="1797" operator="equal">
      <formula>"NA"</formula>
    </cfRule>
    <cfRule type="cellIs" dxfId="1376" priority="1798" operator="equal">
      <formula>"NA"</formula>
    </cfRule>
  </conditionalFormatting>
  <conditionalFormatting sqref="I208:I209">
    <cfRule type="cellIs" dxfId="1375" priority="1799" operator="equal">
      <formula>"NA"</formula>
    </cfRule>
    <cfRule type="cellIs" dxfId="1374" priority="1800" operator="equal">
      <formula>"NA"</formula>
    </cfRule>
  </conditionalFormatting>
  <conditionalFormatting sqref="E225:G225">
    <cfRule type="cellIs" dxfId="1373" priority="1791" operator="equal">
      <formula>"NA"</formula>
    </cfRule>
    <cfRule type="cellIs" dxfId="1372" priority="1792" operator="equal">
      <formula>"NA"</formula>
    </cfRule>
  </conditionalFormatting>
  <conditionalFormatting sqref="E192:G192">
    <cfRule type="cellIs" dxfId="1371" priority="1801" operator="equal">
      <formula>"NA"</formula>
    </cfRule>
    <cfRule type="cellIs" dxfId="1370" priority="1802" operator="equal">
      <formula>"NA"</formula>
    </cfRule>
  </conditionalFormatting>
  <conditionalFormatting sqref="E242:G242">
    <cfRule type="cellIs" dxfId="1369" priority="1785" operator="equal">
      <formula>"NA"</formula>
    </cfRule>
    <cfRule type="cellIs" dxfId="1368" priority="1786" operator="equal">
      <formula>"NA"</formula>
    </cfRule>
  </conditionalFormatting>
  <conditionalFormatting sqref="I225:I226">
    <cfRule type="cellIs" dxfId="1367" priority="1793" operator="equal">
      <formula>"NA"</formula>
    </cfRule>
    <cfRule type="cellIs" dxfId="1366" priority="1794" operator="equal">
      <formula>"NA"</formula>
    </cfRule>
  </conditionalFormatting>
  <conditionalFormatting sqref="E209:G209">
    <cfRule type="cellIs" dxfId="1365" priority="1795" operator="equal">
      <formula>"NA"</formula>
    </cfRule>
    <cfRule type="cellIs" dxfId="1364" priority="1796" operator="equal">
      <formula>"NA"</formula>
    </cfRule>
  </conditionalFormatting>
  <conditionalFormatting sqref="E259:G259">
    <cfRule type="cellIs" dxfId="1363" priority="1779" operator="equal">
      <formula>"NA"</formula>
    </cfRule>
    <cfRule type="cellIs" dxfId="1362" priority="1780" operator="equal">
      <formula>"NA"</formula>
    </cfRule>
  </conditionalFormatting>
  <conditionalFormatting sqref="I242:I243">
    <cfRule type="cellIs" dxfId="1361" priority="1787" operator="equal">
      <formula>"NA"</formula>
    </cfRule>
    <cfRule type="cellIs" dxfId="1360" priority="1788" operator="equal">
      <formula>"NA"</formula>
    </cfRule>
  </conditionalFormatting>
  <conditionalFormatting sqref="E226:G226">
    <cfRule type="cellIs" dxfId="1359" priority="1789" operator="equal">
      <formula>"NA"</formula>
    </cfRule>
    <cfRule type="cellIs" dxfId="1358" priority="1790" operator="equal">
      <formula>"NA"</formula>
    </cfRule>
  </conditionalFormatting>
  <conditionalFormatting sqref="E276:G276">
    <cfRule type="cellIs" dxfId="1357" priority="1773" operator="equal">
      <formula>"NA"</formula>
    </cfRule>
    <cfRule type="cellIs" dxfId="1356" priority="1774" operator="equal">
      <formula>"NA"</formula>
    </cfRule>
  </conditionalFormatting>
  <conditionalFormatting sqref="I259:I260">
    <cfRule type="cellIs" dxfId="1355" priority="1781" operator="equal">
      <formula>"NA"</formula>
    </cfRule>
    <cfRule type="cellIs" dxfId="1354" priority="1782" operator="equal">
      <formula>"NA"</formula>
    </cfRule>
  </conditionalFormatting>
  <conditionalFormatting sqref="E243:G243">
    <cfRule type="cellIs" dxfId="1353" priority="1783" operator="equal">
      <formula>"NA"</formula>
    </cfRule>
    <cfRule type="cellIs" dxfId="1352" priority="1784" operator="equal">
      <formula>"NA"</formula>
    </cfRule>
  </conditionalFormatting>
  <conditionalFormatting sqref="E293:G293">
    <cfRule type="cellIs" dxfId="1351" priority="1767" operator="equal">
      <formula>"NA"</formula>
    </cfRule>
    <cfRule type="cellIs" dxfId="1350" priority="1768" operator="equal">
      <formula>"NA"</formula>
    </cfRule>
  </conditionalFormatting>
  <conditionalFormatting sqref="I276:I277">
    <cfRule type="cellIs" dxfId="1349" priority="1775" operator="equal">
      <formula>"NA"</formula>
    </cfRule>
    <cfRule type="cellIs" dxfId="1348" priority="1776" operator="equal">
      <formula>"NA"</formula>
    </cfRule>
  </conditionalFormatting>
  <conditionalFormatting sqref="E260:G260">
    <cfRule type="cellIs" dxfId="1347" priority="1777" operator="equal">
      <formula>"NA"</formula>
    </cfRule>
    <cfRule type="cellIs" dxfId="1346" priority="1778" operator="equal">
      <formula>"NA"</formula>
    </cfRule>
  </conditionalFormatting>
  <conditionalFormatting sqref="E310:G310">
    <cfRule type="cellIs" dxfId="1345" priority="1761" operator="equal">
      <formula>"NA"</formula>
    </cfRule>
    <cfRule type="cellIs" dxfId="1344" priority="1762" operator="equal">
      <formula>"NA"</formula>
    </cfRule>
  </conditionalFormatting>
  <conditionalFormatting sqref="I293:I294">
    <cfRule type="cellIs" dxfId="1343" priority="1769" operator="equal">
      <formula>"NA"</formula>
    </cfRule>
    <cfRule type="cellIs" dxfId="1342" priority="1770" operator="equal">
      <formula>"NA"</formula>
    </cfRule>
  </conditionalFormatting>
  <conditionalFormatting sqref="E277:G277">
    <cfRule type="cellIs" dxfId="1341" priority="1771" operator="equal">
      <formula>"NA"</formula>
    </cfRule>
    <cfRule type="cellIs" dxfId="1340" priority="1772" operator="equal">
      <formula>"NA"</formula>
    </cfRule>
  </conditionalFormatting>
  <conditionalFormatting sqref="I310:I311">
    <cfRule type="cellIs" dxfId="1339" priority="1763" operator="equal">
      <formula>"NA"</formula>
    </cfRule>
    <cfRule type="cellIs" dxfId="1338" priority="1764" operator="equal">
      <formula>"NA"</formula>
    </cfRule>
  </conditionalFormatting>
  <conditionalFormatting sqref="E294:G294">
    <cfRule type="cellIs" dxfId="1337" priority="1765" operator="equal">
      <formula>"NA"</formula>
    </cfRule>
    <cfRule type="cellIs" dxfId="1336" priority="1766" operator="equal">
      <formula>"NA"</formula>
    </cfRule>
  </conditionalFormatting>
  <conditionalFormatting sqref="E311:G311">
    <cfRule type="cellIs" dxfId="1335" priority="1759" operator="equal">
      <formula>"NA"</formula>
    </cfRule>
    <cfRule type="cellIs" dxfId="1334" priority="1760" operator="equal">
      <formula>"NA"</formula>
    </cfRule>
  </conditionalFormatting>
  <conditionalFormatting sqref="E688:G689">
    <cfRule type="cellIs" dxfId="1333" priority="1757" stopIfTrue="1" operator="equal">
      <formula>"NA"</formula>
    </cfRule>
    <cfRule type="cellIs" dxfId="1332" priority="1758" stopIfTrue="1" operator="equal">
      <formula>"NA"</formula>
    </cfRule>
  </conditionalFormatting>
  <conditionalFormatting sqref="E688:G689">
    <cfRule type="cellIs" dxfId="1331" priority="1755" operator="equal">
      <formula>"NA"</formula>
    </cfRule>
    <cfRule type="cellIs" dxfId="1330" priority="1756" operator="equal">
      <formula>"NA"</formula>
    </cfRule>
  </conditionalFormatting>
  <conditionalFormatting sqref="E400:G402">
    <cfRule type="cellIs" dxfId="1329" priority="1751" operator="equal">
      <formula>"NA"</formula>
    </cfRule>
    <cfRule type="cellIs" dxfId="1328" priority="1752" operator="equal">
      <formula>"NA"</formula>
    </cfRule>
  </conditionalFormatting>
  <conditionalFormatting sqref="I400:I403">
    <cfRule type="cellIs" dxfId="1327" priority="1749" operator="equal">
      <formula>"NA"</formula>
    </cfRule>
    <cfRule type="cellIs" dxfId="1326" priority="1750" operator="equal">
      <formula>"NA"</formula>
    </cfRule>
  </conditionalFormatting>
  <conditionalFormatting sqref="H983:I985">
    <cfRule type="cellIs" dxfId="1325" priority="1747" operator="equal">
      <formula>"NA"</formula>
    </cfRule>
    <cfRule type="cellIs" dxfId="1324" priority="1748" operator="equal">
      <formula>"NA"</formula>
    </cfRule>
  </conditionalFormatting>
  <conditionalFormatting sqref="E988:F990 I988:I990">
    <cfRule type="cellIs" dxfId="1323" priority="1745" operator="equal">
      <formula>"NA"</formula>
    </cfRule>
    <cfRule type="cellIs" dxfId="1322" priority="1746" operator="equal">
      <formula>"NA"</formula>
    </cfRule>
  </conditionalFormatting>
  <conditionalFormatting sqref="G988:G990">
    <cfRule type="cellIs" dxfId="1321" priority="1743" operator="equal">
      <formula>"NA"</formula>
    </cfRule>
    <cfRule type="cellIs" dxfId="1320" priority="1744" operator="equal">
      <formula>"NA"</formula>
    </cfRule>
  </conditionalFormatting>
  <conditionalFormatting sqref="I992">
    <cfRule type="cellIs" dxfId="1319" priority="1741" operator="equal">
      <formula>"NA"</formula>
    </cfRule>
    <cfRule type="cellIs" dxfId="1318" priority="1742" operator="equal">
      <formula>"NA"</formula>
    </cfRule>
  </conditionalFormatting>
  <conditionalFormatting sqref="E995:F997 I995:I997">
    <cfRule type="cellIs" dxfId="1317" priority="1739" operator="equal">
      <formula>"NA"</formula>
    </cfRule>
    <cfRule type="cellIs" dxfId="1316" priority="1740" operator="equal">
      <formula>"NA"</formula>
    </cfRule>
  </conditionalFormatting>
  <conditionalFormatting sqref="G995:G997">
    <cfRule type="cellIs" dxfId="1315" priority="1737" operator="equal">
      <formula>"NA"</formula>
    </cfRule>
    <cfRule type="cellIs" dxfId="1314" priority="1738" operator="equal">
      <formula>"NA"</formula>
    </cfRule>
  </conditionalFormatting>
  <conditionalFormatting sqref="H1001:I1001">
    <cfRule type="cellIs" dxfId="1313" priority="1735" operator="equal">
      <formula>"NA"</formula>
    </cfRule>
    <cfRule type="cellIs" dxfId="1312" priority="1736" operator="equal">
      <formula>"NA"</formula>
    </cfRule>
  </conditionalFormatting>
  <conditionalFormatting sqref="E1004:F1006 I1004:I1006">
    <cfRule type="cellIs" dxfId="1311" priority="1733" operator="equal">
      <formula>"NA"</formula>
    </cfRule>
    <cfRule type="cellIs" dxfId="1310" priority="1734" operator="equal">
      <formula>"NA"</formula>
    </cfRule>
  </conditionalFormatting>
  <conditionalFormatting sqref="G1004:G1006">
    <cfRule type="cellIs" dxfId="1309" priority="1731" operator="equal">
      <formula>"NA"</formula>
    </cfRule>
    <cfRule type="cellIs" dxfId="1308" priority="1732" operator="equal">
      <formula>"NA"</formula>
    </cfRule>
  </conditionalFormatting>
  <conditionalFormatting sqref="H1008:I1008">
    <cfRule type="cellIs" dxfId="1307" priority="1729" operator="equal">
      <formula>"NA"</formula>
    </cfRule>
    <cfRule type="cellIs" dxfId="1306" priority="1730" operator="equal">
      <formula>"NA"</formula>
    </cfRule>
  </conditionalFormatting>
  <conditionalFormatting sqref="E1011:F1013 I1011:I1013">
    <cfRule type="cellIs" dxfId="1305" priority="1727" operator="equal">
      <formula>"NA"</formula>
    </cfRule>
    <cfRule type="cellIs" dxfId="1304" priority="1728" operator="equal">
      <formula>"NA"</formula>
    </cfRule>
  </conditionalFormatting>
  <conditionalFormatting sqref="G1011:G1013">
    <cfRule type="cellIs" dxfId="1303" priority="1725" operator="equal">
      <formula>"NA"</formula>
    </cfRule>
    <cfRule type="cellIs" dxfId="1302" priority="1726" operator="equal">
      <formula>"NA"</formula>
    </cfRule>
  </conditionalFormatting>
  <conditionalFormatting sqref="G669">
    <cfRule type="cellIs" dxfId="1301" priority="1721" operator="equal">
      <formula>"NA"</formula>
    </cfRule>
    <cfRule type="cellIs" dxfId="1300" priority="1722" operator="equal">
      <formula>"NA"</formula>
    </cfRule>
  </conditionalFormatting>
  <conditionalFormatting sqref="E63:I63">
    <cfRule type="cellIs" dxfId="1299" priority="1719" stopIfTrue="1" operator="equal">
      <formula>"NA"</formula>
    </cfRule>
    <cfRule type="cellIs" dxfId="1298" priority="1720" stopIfTrue="1" operator="equal">
      <formula>"NA"</formula>
    </cfRule>
  </conditionalFormatting>
  <conditionalFormatting sqref="E63:I63">
    <cfRule type="cellIs" dxfId="1297" priority="1717" operator="equal">
      <formula>"NA"</formula>
    </cfRule>
    <cfRule type="cellIs" dxfId="1296" priority="1718" operator="equal">
      <formula>"NA"</formula>
    </cfRule>
  </conditionalFormatting>
  <conditionalFormatting sqref="E329:I329">
    <cfRule type="cellIs" dxfId="1295" priority="1715" stopIfTrue="1" operator="equal">
      <formula>"NA"</formula>
    </cfRule>
    <cfRule type="cellIs" dxfId="1294" priority="1716" stopIfTrue="1" operator="equal">
      <formula>"NA"</formula>
    </cfRule>
  </conditionalFormatting>
  <conditionalFormatting sqref="E329:G338 H329:I329 I329:I338">
    <cfRule type="cellIs" dxfId="1293" priority="1713" operator="equal">
      <formula>"NA"</formula>
    </cfRule>
    <cfRule type="cellIs" dxfId="1292" priority="1714" operator="equal">
      <formula>"NA"</formula>
    </cfRule>
  </conditionalFormatting>
  <conditionalFormatting sqref="I330:I342">
    <cfRule type="cellIs" dxfId="1291" priority="1711" operator="equal">
      <formula>"NA"</formula>
    </cfRule>
    <cfRule type="cellIs" dxfId="1290" priority="1712" operator="equal">
      <formula>"NA"</formula>
    </cfRule>
  </conditionalFormatting>
  <conditionalFormatting sqref="E327:G327">
    <cfRule type="cellIs" dxfId="1289" priority="1707" operator="equal">
      <formula>"NA"</formula>
    </cfRule>
    <cfRule type="cellIs" dxfId="1288" priority="1708" operator="equal">
      <formula>"NA"</formula>
    </cfRule>
  </conditionalFormatting>
  <conditionalFormatting sqref="I327:I328">
    <cfRule type="cellIs" dxfId="1287" priority="1709" operator="equal">
      <formula>"NA"</formula>
    </cfRule>
    <cfRule type="cellIs" dxfId="1286" priority="1710" operator="equal">
      <formula>"NA"</formula>
    </cfRule>
  </conditionalFormatting>
  <conditionalFormatting sqref="E328:G328">
    <cfRule type="cellIs" dxfId="1285" priority="1705" operator="equal">
      <formula>"NA"</formula>
    </cfRule>
    <cfRule type="cellIs" dxfId="1284" priority="1706" operator="equal">
      <formula>"NA"</formula>
    </cfRule>
  </conditionalFormatting>
  <conditionalFormatting sqref="I43:I44">
    <cfRule type="cellIs" dxfId="1283" priority="1701" operator="equal">
      <formula>"NA"</formula>
    </cfRule>
    <cfRule type="cellIs" dxfId="1282" priority="1702" operator="equal">
      <formula>"NA"</formula>
    </cfRule>
  </conditionalFormatting>
  <conditionalFormatting sqref="E43:G56">
    <cfRule type="cellIs" dxfId="1281" priority="1703" operator="equal">
      <formula>"NA"</formula>
    </cfRule>
    <cfRule type="cellIs" dxfId="1280" priority="1704" operator="equal">
      <formula>"NA"</formula>
    </cfRule>
  </conditionalFormatting>
  <conditionalFormatting sqref="I136:I137">
    <cfRule type="cellIs" dxfId="1279" priority="1689" operator="equal">
      <formula>"NA"</formula>
    </cfRule>
    <cfRule type="cellIs" dxfId="1278" priority="1690" operator="equal">
      <formula>"NA"</formula>
    </cfRule>
  </conditionalFormatting>
  <conditionalFormatting sqref="E135:G135">
    <cfRule type="cellIs" dxfId="1277" priority="1687" operator="equal">
      <formula>"NA"</formula>
    </cfRule>
    <cfRule type="cellIs" dxfId="1276" priority="1688" operator="equal">
      <formula>"NA"</formula>
    </cfRule>
  </conditionalFormatting>
  <conditionalFormatting sqref="E138:G146">
    <cfRule type="cellIs" dxfId="1275" priority="1685" operator="equal">
      <formula>"NA"</formula>
    </cfRule>
    <cfRule type="cellIs" dxfId="1274" priority="1686" operator="equal">
      <formula>"NA"</formula>
    </cfRule>
  </conditionalFormatting>
  <conditionalFormatting sqref="I9:I12">
    <cfRule type="cellIs" dxfId="1273" priority="1683" operator="equal">
      <formula>"NA"</formula>
    </cfRule>
    <cfRule type="cellIs" dxfId="1272" priority="1684" operator="equal">
      <formula>"NA"</formula>
    </cfRule>
  </conditionalFormatting>
  <conditionalFormatting sqref="I17:I20">
    <cfRule type="cellIs" dxfId="1271" priority="1681" operator="equal">
      <formula>"NA"</formula>
    </cfRule>
    <cfRule type="cellIs" dxfId="1270" priority="1682" operator="equal">
      <formula>"NA"</formula>
    </cfRule>
  </conditionalFormatting>
  <conditionalFormatting sqref="I9:I12">
    <cfRule type="cellIs" dxfId="1269" priority="1679" operator="equal">
      <formula>"NA"</formula>
    </cfRule>
    <cfRule type="cellIs" dxfId="1268" priority="1680" operator="equal">
      <formula>"NA"</formula>
    </cfRule>
  </conditionalFormatting>
  <conditionalFormatting sqref="I17:I20">
    <cfRule type="cellIs" dxfId="1267" priority="1677" operator="equal">
      <formula>"NA"</formula>
    </cfRule>
    <cfRule type="cellIs" dxfId="1266" priority="1678" operator="equal">
      <formula>"NA"</formula>
    </cfRule>
  </conditionalFormatting>
  <conditionalFormatting sqref="I27:I30 I33">
    <cfRule type="cellIs" dxfId="1265" priority="1675" operator="equal">
      <formula>"NA"</formula>
    </cfRule>
    <cfRule type="cellIs" dxfId="1264" priority="1676" operator="equal">
      <formula>"NA"</formula>
    </cfRule>
  </conditionalFormatting>
  <conditionalFormatting sqref="I37:I38 I41:I42">
    <cfRule type="cellIs" dxfId="1263" priority="1673" operator="equal">
      <formula>"NA"</formula>
    </cfRule>
    <cfRule type="cellIs" dxfId="1262" priority="1674" operator="equal">
      <formula>"NA"</formula>
    </cfRule>
  </conditionalFormatting>
  <conditionalFormatting sqref="I43:I56">
    <cfRule type="cellIs" dxfId="1261" priority="1671" operator="equal">
      <formula>"NA"</formula>
    </cfRule>
    <cfRule type="cellIs" dxfId="1260" priority="1672" operator="equal">
      <formula>"NA"</formula>
    </cfRule>
  </conditionalFormatting>
  <conditionalFormatting sqref="I74:I75">
    <cfRule type="cellIs" dxfId="1259" priority="1669" operator="equal">
      <formula>"NA"</formula>
    </cfRule>
    <cfRule type="cellIs" dxfId="1258" priority="1670" operator="equal">
      <formula>"NA"</formula>
    </cfRule>
  </conditionalFormatting>
  <conditionalFormatting sqref="I80:I81 I86:I87 I92:I93">
    <cfRule type="cellIs" dxfId="1257" priority="1667" operator="equal">
      <formula>"NA"</formula>
    </cfRule>
    <cfRule type="cellIs" dxfId="1256" priority="1668" operator="equal">
      <formula>"NA"</formula>
    </cfRule>
  </conditionalFormatting>
  <conditionalFormatting sqref="I135">
    <cfRule type="cellIs" dxfId="1255" priority="1665" operator="equal">
      <formula>"NA"</formula>
    </cfRule>
    <cfRule type="cellIs" dxfId="1254" priority="1666" operator="equal">
      <formula>"NA"</formula>
    </cfRule>
  </conditionalFormatting>
  <conditionalFormatting sqref="I138:I146">
    <cfRule type="cellIs" dxfId="1253" priority="1663" operator="equal">
      <formula>"NA"</formula>
    </cfRule>
    <cfRule type="cellIs" dxfId="1252" priority="1664" operator="equal">
      <formula>"NA"</formula>
    </cfRule>
  </conditionalFormatting>
  <conditionalFormatting sqref="I152:I153">
    <cfRule type="cellIs" dxfId="1251" priority="1661" operator="equal">
      <formula>"NA"</formula>
    </cfRule>
    <cfRule type="cellIs" dxfId="1250" priority="1662" operator="equal">
      <formula>"NA"</formula>
    </cfRule>
  </conditionalFormatting>
  <conditionalFormatting sqref="I157">
    <cfRule type="cellIs" dxfId="1249" priority="1659" operator="equal">
      <formula>"NA"</formula>
    </cfRule>
    <cfRule type="cellIs" dxfId="1248" priority="1660" operator="equal">
      <formula>"NA"</formula>
    </cfRule>
  </conditionalFormatting>
  <conditionalFormatting sqref="I191">
    <cfRule type="cellIs" dxfId="1247" priority="1655" operator="equal">
      <formula>"NA"</formula>
    </cfRule>
    <cfRule type="cellIs" dxfId="1246" priority="1656" operator="equal">
      <formula>"NA"</formula>
    </cfRule>
  </conditionalFormatting>
  <conditionalFormatting sqref="I158">
    <cfRule type="cellIs" dxfId="1245" priority="1653" operator="equal">
      <formula>"NA"</formula>
    </cfRule>
    <cfRule type="cellIs" dxfId="1244" priority="1654" operator="equal">
      <formula>"NA"</formula>
    </cfRule>
  </conditionalFormatting>
  <conditionalFormatting sqref="I208">
    <cfRule type="cellIs" dxfId="1243" priority="1651" operator="equal">
      <formula>"NA"</formula>
    </cfRule>
    <cfRule type="cellIs" dxfId="1242" priority="1652" operator="equal">
      <formula>"NA"</formula>
    </cfRule>
  </conditionalFormatting>
  <conditionalFormatting sqref="I225">
    <cfRule type="cellIs" dxfId="1241" priority="1647" operator="equal">
      <formula>"NA"</formula>
    </cfRule>
    <cfRule type="cellIs" dxfId="1240" priority="1648" operator="equal">
      <formula>"NA"</formula>
    </cfRule>
  </conditionalFormatting>
  <conditionalFormatting sqref="I192">
    <cfRule type="cellIs" dxfId="1239" priority="1645" operator="equal">
      <formula>"NA"</formula>
    </cfRule>
    <cfRule type="cellIs" dxfId="1238" priority="1646" operator="equal">
      <formula>"NA"</formula>
    </cfRule>
  </conditionalFormatting>
  <conditionalFormatting sqref="I242">
    <cfRule type="cellIs" dxfId="1237" priority="1643" operator="equal">
      <formula>"NA"</formula>
    </cfRule>
    <cfRule type="cellIs" dxfId="1236" priority="1644" operator="equal">
      <formula>"NA"</formula>
    </cfRule>
  </conditionalFormatting>
  <conditionalFormatting sqref="I209">
    <cfRule type="cellIs" dxfId="1235" priority="1641" operator="equal">
      <formula>"NA"</formula>
    </cfRule>
    <cfRule type="cellIs" dxfId="1234" priority="1642" operator="equal">
      <formula>"NA"</formula>
    </cfRule>
  </conditionalFormatting>
  <conditionalFormatting sqref="I259">
    <cfRule type="cellIs" dxfId="1233" priority="1639" operator="equal">
      <formula>"NA"</formula>
    </cfRule>
    <cfRule type="cellIs" dxfId="1232" priority="1640" operator="equal">
      <formula>"NA"</formula>
    </cfRule>
  </conditionalFormatting>
  <conditionalFormatting sqref="I226">
    <cfRule type="cellIs" dxfId="1231" priority="1637" operator="equal">
      <formula>"NA"</formula>
    </cfRule>
    <cfRule type="cellIs" dxfId="1230" priority="1638" operator="equal">
      <formula>"NA"</formula>
    </cfRule>
  </conditionalFormatting>
  <conditionalFormatting sqref="I276">
    <cfRule type="cellIs" dxfId="1229" priority="1635" operator="equal">
      <formula>"NA"</formula>
    </cfRule>
    <cfRule type="cellIs" dxfId="1228" priority="1636" operator="equal">
      <formula>"NA"</formula>
    </cfRule>
  </conditionalFormatting>
  <conditionalFormatting sqref="I243">
    <cfRule type="cellIs" dxfId="1227" priority="1633" operator="equal">
      <formula>"NA"</formula>
    </cfRule>
    <cfRule type="cellIs" dxfId="1226" priority="1634" operator="equal">
      <formula>"NA"</formula>
    </cfRule>
  </conditionalFormatting>
  <conditionalFormatting sqref="I293">
    <cfRule type="cellIs" dxfId="1225" priority="1631" operator="equal">
      <formula>"NA"</formula>
    </cfRule>
    <cfRule type="cellIs" dxfId="1224" priority="1632" operator="equal">
      <formula>"NA"</formula>
    </cfRule>
  </conditionalFormatting>
  <conditionalFormatting sqref="I260">
    <cfRule type="cellIs" dxfId="1223" priority="1629" operator="equal">
      <formula>"NA"</formula>
    </cfRule>
    <cfRule type="cellIs" dxfId="1222" priority="1630" operator="equal">
      <formula>"NA"</formula>
    </cfRule>
  </conditionalFormatting>
  <conditionalFormatting sqref="I310">
    <cfRule type="cellIs" dxfId="1221" priority="1627" operator="equal">
      <formula>"NA"</formula>
    </cfRule>
    <cfRule type="cellIs" dxfId="1220" priority="1628" operator="equal">
      <formula>"NA"</formula>
    </cfRule>
  </conditionalFormatting>
  <conditionalFormatting sqref="I277">
    <cfRule type="cellIs" dxfId="1219" priority="1625" operator="equal">
      <formula>"NA"</formula>
    </cfRule>
    <cfRule type="cellIs" dxfId="1218" priority="1626" operator="equal">
      <formula>"NA"</formula>
    </cfRule>
  </conditionalFormatting>
  <conditionalFormatting sqref="I294">
    <cfRule type="cellIs" dxfId="1217" priority="1623" operator="equal">
      <formula>"NA"</formula>
    </cfRule>
    <cfRule type="cellIs" dxfId="1216" priority="1624" operator="equal">
      <formula>"NA"</formula>
    </cfRule>
  </conditionalFormatting>
  <conditionalFormatting sqref="I311">
    <cfRule type="cellIs" dxfId="1215" priority="1621" operator="equal">
      <formula>"NA"</formula>
    </cfRule>
    <cfRule type="cellIs" dxfId="1214" priority="1622" operator="equal">
      <formula>"NA"</formula>
    </cfRule>
  </conditionalFormatting>
  <conditionalFormatting sqref="I327">
    <cfRule type="cellIs" dxfId="1213" priority="1619" operator="equal">
      <formula>"NA"</formula>
    </cfRule>
    <cfRule type="cellIs" dxfId="1212" priority="1620" operator="equal">
      <formula>"NA"</formula>
    </cfRule>
  </conditionalFormatting>
  <conditionalFormatting sqref="I328">
    <cfRule type="cellIs" dxfId="1211" priority="1617" operator="equal">
      <formula>"NA"</formula>
    </cfRule>
    <cfRule type="cellIs" dxfId="1210" priority="1618" operator="equal">
      <formula>"NA"</formula>
    </cfRule>
  </conditionalFormatting>
  <conditionalFormatting sqref="I345:I346 I350:I353">
    <cfRule type="cellIs" dxfId="1209" priority="1615" operator="equal">
      <formula>"NA"</formula>
    </cfRule>
    <cfRule type="cellIs" dxfId="1208" priority="1616" operator="equal">
      <formula>"NA"</formula>
    </cfRule>
  </conditionalFormatting>
  <conditionalFormatting sqref="I400:I402">
    <cfRule type="cellIs" dxfId="1207" priority="1613" operator="equal">
      <formula>"NA"</formula>
    </cfRule>
    <cfRule type="cellIs" dxfId="1206" priority="1614" operator="equal">
      <formula>"NA"</formula>
    </cfRule>
  </conditionalFormatting>
  <conditionalFormatting sqref="I431">
    <cfRule type="cellIs" dxfId="1205" priority="1611" stopIfTrue="1" operator="equal">
      <formula>"NA"</formula>
    </cfRule>
    <cfRule type="cellIs" dxfId="1204" priority="1612" stopIfTrue="1" operator="equal">
      <formula>"NA"</formula>
    </cfRule>
  </conditionalFormatting>
  <conditionalFormatting sqref="I431">
    <cfRule type="cellIs" dxfId="1203" priority="1609" stopIfTrue="1" operator="equal">
      <formula>"NA"</formula>
    </cfRule>
    <cfRule type="cellIs" dxfId="1202" priority="1610" stopIfTrue="1" operator="equal">
      <formula>"NA"</formula>
    </cfRule>
  </conditionalFormatting>
  <conditionalFormatting sqref="I431">
    <cfRule type="cellIs" dxfId="1201" priority="1607" stopIfTrue="1" operator="equal">
      <formula>"NA"</formula>
    </cfRule>
    <cfRule type="cellIs" dxfId="1200" priority="1608" stopIfTrue="1" operator="equal">
      <formula>"NA"</formula>
    </cfRule>
  </conditionalFormatting>
  <conditionalFormatting sqref="I431">
    <cfRule type="cellIs" dxfId="1199" priority="1605" stopIfTrue="1" operator="equal">
      <formula>"NA"</formula>
    </cfRule>
    <cfRule type="cellIs" dxfId="1198" priority="1606" stopIfTrue="1" operator="equal">
      <formula>"NA"</formula>
    </cfRule>
  </conditionalFormatting>
  <conditionalFormatting sqref="I454">
    <cfRule type="cellIs" dxfId="1197" priority="1603" stopIfTrue="1" operator="equal">
      <formula>"NA"</formula>
    </cfRule>
    <cfRule type="cellIs" dxfId="1196" priority="1604" stopIfTrue="1" operator="equal">
      <formula>"NA"</formula>
    </cfRule>
  </conditionalFormatting>
  <conditionalFormatting sqref="I454">
    <cfRule type="cellIs" dxfId="1195" priority="1601" stopIfTrue="1" operator="equal">
      <formula>"NA"</formula>
    </cfRule>
    <cfRule type="cellIs" dxfId="1194" priority="1602" stopIfTrue="1" operator="equal">
      <formula>"NA"</formula>
    </cfRule>
  </conditionalFormatting>
  <conditionalFormatting sqref="I454">
    <cfRule type="cellIs" dxfId="1193" priority="1599" stopIfTrue="1" operator="equal">
      <formula>"NA"</formula>
    </cfRule>
    <cfRule type="cellIs" dxfId="1192" priority="1600" stopIfTrue="1" operator="equal">
      <formula>"NA"</formula>
    </cfRule>
  </conditionalFormatting>
  <conditionalFormatting sqref="I454">
    <cfRule type="cellIs" dxfId="1191" priority="1597" stopIfTrue="1" operator="equal">
      <formula>"NA"</formula>
    </cfRule>
    <cfRule type="cellIs" dxfId="1190" priority="1598" stopIfTrue="1" operator="equal">
      <formula>"NA"</formula>
    </cfRule>
  </conditionalFormatting>
  <conditionalFormatting sqref="I477">
    <cfRule type="cellIs" dxfId="1189" priority="1595" stopIfTrue="1" operator="equal">
      <formula>"NA"</formula>
    </cfRule>
    <cfRule type="cellIs" dxfId="1188" priority="1596" stopIfTrue="1" operator="equal">
      <formula>"NA"</formula>
    </cfRule>
  </conditionalFormatting>
  <conditionalFormatting sqref="I477">
    <cfRule type="cellIs" dxfId="1187" priority="1593" stopIfTrue="1" operator="equal">
      <formula>"NA"</formula>
    </cfRule>
    <cfRule type="cellIs" dxfId="1186" priority="1594" stopIfTrue="1" operator="equal">
      <formula>"NA"</formula>
    </cfRule>
  </conditionalFormatting>
  <conditionalFormatting sqref="I477">
    <cfRule type="cellIs" dxfId="1185" priority="1591" stopIfTrue="1" operator="equal">
      <formula>"NA"</formula>
    </cfRule>
    <cfRule type="cellIs" dxfId="1184" priority="1592" stopIfTrue="1" operator="equal">
      <formula>"NA"</formula>
    </cfRule>
  </conditionalFormatting>
  <conditionalFormatting sqref="I477">
    <cfRule type="cellIs" dxfId="1183" priority="1589" stopIfTrue="1" operator="equal">
      <formula>"NA"</formula>
    </cfRule>
    <cfRule type="cellIs" dxfId="1182" priority="1590" stopIfTrue="1" operator="equal">
      <formula>"NA"</formula>
    </cfRule>
  </conditionalFormatting>
  <conditionalFormatting sqref="I500">
    <cfRule type="cellIs" dxfId="1181" priority="1587" stopIfTrue="1" operator="equal">
      <formula>"NA"</formula>
    </cfRule>
    <cfRule type="cellIs" dxfId="1180" priority="1588" stopIfTrue="1" operator="equal">
      <formula>"NA"</formula>
    </cfRule>
  </conditionalFormatting>
  <conditionalFormatting sqref="I500">
    <cfRule type="cellIs" dxfId="1179" priority="1585" stopIfTrue="1" operator="equal">
      <formula>"NA"</formula>
    </cfRule>
    <cfRule type="cellIs" dxfId="1178" priority="1586" stopIfTrue="1" operator="equal">
      <formula>"NA"</formula>
    </cfRule>
  </conditionalFormatting>
  <conditionalFormatting sqref="I500">
    <cfRule type="cellIs" dxfId="1177" priority="1583" stopIfTrue="1" operator="equal">
      <formula>"NA"</formula>
    </cfRule>
    <cfRule type="cellIs" dxfId="1176" priority="1584" stopIfTrue="1" operator="equal">
      <formula>"NA"</formula>
    </cfRule>
  </conditionalFormatting>
  <conditionalFormatting sqref="I500">
    <cfRule type="cellIs" dxfId="1175" priority="1581" stopIfTrue="1" operator="equal">
      <formula>"NA"</formula>
    </cfRule>
    <cfRule type="cellIs" dxfId="1174" priority="1582" stopIfTrue="1" operator="equal">
      <formula>"NA"</formula>
    </cfRule>
  </conditionalFormatting>
  <conditionalFormatting sqref="I530">
    <cfRule type="cellIs" dxfId="1173" priority="1579" stopIfTrue="1" operator="equal">
      <formula>"NA"</formula>
    </cfRule>
    <cfRule type="cellIs" dxfId="1172" priority="1580" stopIfTrue="1" operator="equal">
      <formula>"NA"</formula>
    </cfRule>
  </conditionalFormatting>
  <conditionalFormatting sqref="I530">
    <cfRule type="cellIs" dxfId="1171" priority="1577" stopIfTrue="1" operator="equal">
      <formula>"NA"</formula>
    </cfRule>
    <cfRule type="cellIs" dxfId="1170" priority="1578" stopIfTrue="1" operator="equal">
      <formula>"NA"</formula>
    </cfRule>
  </conditionalFormatting>
  <conditionalFormatting sqref="I530">
    <cfRule type="cellIs" dxfId="1169" priority="1575" stopIfTrue="1" operator="equal">
      <formula>"NA"</formula>
    </cfRule>
    <cfRule type="cellIs" dxfId="1168" priority="1576" stopIfTrue="1" operator="equal">
      <formula>"NA"</formula>
    </cfRule>
  </conditionalFormatting>
  <conditionalFormatting sqref="I530">
    <cfRule type="cellIs" dxfId="1167" priority="1573" stopIfTrue="1" operator="equal">
      <formula>"NA"</formula>
    </cfRule>
    <cfRule type="cellIs" dxfId="1166" priority="1574" stopIfTrue="1" operator="equal">
      <formula>"NA"</formula>
    </cfRule>
  </conditionalFormatting>
  <conditionalFormatting sqref="I553">
    <cfRule type="cellIs" dxfId="1165" priority="1571" stopIfTrue="1" operator="equal">
      <formula>"NA"</formula>
    </cfRule>
    <cfRule type="cellIs" dxfId="1164" priority="1572" stopIfTrue="1" operator="equal">
      <formula>"NA"</formula>
    </cfRule>
  </conditionalFormatting>
  <conditionalFormatting sqref="I553">
    <cfRule type="cellIs" dxfId="1163" priority="1569" stopIfTrue="1" operator="equal">
      <formula>"NA"</formula>
    </cfRule>
    <cfRule type="cellIs" dxfId="1162" priority="1570" stopIfTrue="1" operator="equal">
      <formula>"NA"</formula>
    </cfRule>
  </conditionalFormatting>
  <conditionalFormatting sqref="I553">
    <cfRule type="cellIs" dxfId="1161" priority="1567" stopIfTrue="1" operator="equal">
      <formula>"NA"</formula>
    </cfRule>
    <cfRule type="cellIs" dxfId="1160" priority="1568" stopIfTrue="1" operator="equal">
      <formula>"NA"</formula>
    </cfRule>
  </conditionalFormatting>
  <conditionalFormatting sqref="I553">
    <cfRule type="cellIs" dxfId="1159" priority="1565" stopIfTrue="1" operator="equal">
      <formula>"NA"</formula>
    </cfRule>
    <cfRule type="cellIs" dxfId="1158" priority="1566" stopIfTrue="1" operator="equal">
      <formula>"NA"</formula>
    </cfRule>
  </conditionalFormatting>
  <conditionalFormatting sqref="I576">
    <cfRule type="cellIs" dxfId="1157" priority="1563" stopIfTrue="1" operator="equal">
      <formula>"NA"</formula>
    </cfRule>
    <cfRule type="cellIs" dxfId="1156" priority="1564" stopIfTrue="1" operator="equal">
      <formula>"NA"</formula>
    </cfRule>
  </conditionalFormatting>
  <conditionalFormatting sqref="I576">
    <cfRule type="cellIs" dxfId="1155" priority="1561" stopIfTrue="1" operator="equal">
      <formula>"NA"</formula>
    </cfRule>
    <cfRule type="cellIs" dxfId="1154" priority="1562" stopIfTrue="1" operator="equal">
      <formula>"NA"</formula>
    </cfRule>
  </conditionalFormatting>
  <conditionalFormatting sqref="I576">
    <cfRule type="cellIs" dxfId="1153" priority="1559" stopIfTrue="1" operator="equal">
      <formula>"NA"</formula>
    </cfRule>
    <cfRule type="cellIs" dxfId="1152" priority="1560" stopIfTrue="1" operator="equal">
      <formula>"NA"</formula>
    </cfRule>
  </conditionalFormatting>
  <conditionalFormatting sqref="I576">
    <cfRule type="cellIs" dxfId="1151" priority="1557" stopIfTrue="1" operator="equal">
      <formula>"NA"</formula>
    </cfRule>
    <cfRule type="cellIs" dxfId="1150" priority="1558" stopIfTrue="1" operator="equal">
      <formula>"NA"</formula>
    </cfRule>
  </conditionalFormatting>
  <conditionalFormatting sqref="I599">
    <cfRule type="cellIs" dxfId="1149" priority="1555" stopIfTrue="1" operator="equal">
      <formula>"NA"</formula>
    </cfRule>
    <cfRule type="cellIs" dxfId="1148" priority="1556" stopIfTrue="1" operator="equal">
      <formula>"NA"</formula>
    </cfRule>
  </conditionalFormatting>
  <conditionalFormatting sqref="I599">
    <cfRule type="cellIs" dxfId="1147" priority="1553" stopIfTrue="1" operator="equal">
      <formula>"NA"</formula>
    </cfRule>
    <cfRule type="cellIs" dxfId="1146" priority="1554" stopIfTrue="1" operator="equal">
      <formula>"NA"</formula>
    </cfRule>
  </conditionalFormatting>
  <conditionalFormatting sqref="I599">
    <cfRule type="cellIs" dxfId="1145" priority="1551" stopIfTrue="1" operator="equal">
      <formula>"NA"</formula>
    </cfRule>
    <cfRule type="cellIs" dxfId="1144" priority="1552" stopIfTrue="1" operator="equal">
      <formula>"NA"</formula>
    </cfRule>
  </conditionalFormatting>
  <conditionalFormatting sqref="I599">
    <cfRule type="cellIs" dxfId="1143" priority="1549" stopIfTrue="1" operator="equal">
      <formula>"NA"</formula>
    </cfRule>
    <cfRule type="cellIs" dxfId="1142" priority="1550" stopIfTrue="1" operator="equal">
      <formula>"NA"</formula>
    </cfRule>
  </conditionalFormatting>
  <conditionalFormatting sqref="I622">
    <cfRule type="cellIs" dxfId="1141" priority="1547" stopIfTrue="1" operator="equal">
      <formula>"NA"</formula>
    </cfRule>
    <cfRule type="cellIs" dxfId="1140" priority="1548" stopIfTrue="1" operator="equal">
      <formula>"NA"</formula>
    </cfRule>
  </conditionalFormatting>
  <conditionalFormatting sqref="I622">
    <cfRule type="cellIs" dxfId="1139" priority="1545" stopIfTrue="1" operator="equal">
      <formula>"NA"</formula>
    </cfRule>
    <cfRule type="cellIs" dxfId="1138" priority="1546" stopIfTrue="1" operator="equal">
      <formula>"NA"</formula>
    </cfRule>
  </conditionalFormatting>
  <conditionalFormatting sqref="I622">
    <cfRule type="cellIs" dxfId="1137" priority="1543" stopIfTrue="1" operator="equal">
      <formula>"NA"</formula>
    </cfRule>
    <cfRule type="cellIs" dxfId="1136" priority="1544" stopIfTrue="1" operator="equal">
      <formula>"NA"</formula>
    </cfRule>
  </conditionalFormatting>
  <conditionalFormatting sqref="I622">
    <cfRule type="cellIs" dxfId="1135" priority="1541" stopIfTrue="1" operator="equal">
      <formula>"NA"</formula>
    </cfRule>
    <cfRule type="cellIs" dxfId="1134" priority="1542" stopIfTrue="1" operator="equal">
      <formula>"NA"</formula>
    </cfRule>
  </conditionalFormatting>
  <conditionalFormatting sqref="I656:I663">
    <cfRule type="cellIs" dxfId="1133" priority="1539" operator="equal">
      <formula>"NA"</formula>
    </cfRule>
    <cfRule type="cellIs" dxfId="1132" priority="1540" operator="equal">
      <formula>"NA"</formula>
    </cfRule>
  </conditionalFormatting>
  <conditionalFormatting sqref="I678:I679 I684">
    <cfRule type="cellIs" dxfId="1131" priority="1537" stopIfTrue="1" operator="equal">
      <formula>"NA"</formula>
    </cfRule>
    <cfRule type="cellIs" dxfId="1130" priority="1538" stopIfTrue="1" operator="equal">
      <formula>"NA"</formula>
    </cfRule>
  </conditionalFormatting>
  <conditionalFormatting sqref="I678:I679 I684">
    <cfRule type="cellIs" dxfId="1129" priority="1535" operator="equal">
      <formula>"NA"</formula>
    </cfRule>
    <cfRule type="cellIs" dxfId="1128" priority="1536" operator="equal">
      <formula>"NA"</formula>
    </cfRule>
  </conditionalFormatting>
  <conditionalFormatting sqref="I696:I697 I701">
    <cfRule type="cellIs" dxfId="1127" priority="1533" stopIfTrue="1" operator="equal">
      <formula>"NA"</formula>
    </cfRule>
    <cfRule type="cellIs" dxfId="1126" priority="1534" stopIfTrue="1" operator="equal">
      <formula>"NA"</formula>
    </cfRule>
  </conditionalFormatting>
  <conditionalFormatting sqref="I696:I697 I701">
    <cfRule type="cellIs" dxfId="1125" priority="1531" operator="equal">
      <formula>"NA"</formula>
    </cfRule>
    <cfRule type="cellIs" dxfId="1124" priority="1532" operator="equal">
      <formula>"NA"</formula>
    </cfRule>
  </conditionalFormatting>
  <conditionalFormatting sqref="I704:I706">
    <cfRule type="cellIs" dxfId="1123" priority="1529" operator="equal">
      <formula>"NA"</formula>
    </cfRule>
    <cfRule type="cellIs" dxfId="1122" priority="1530" operator="equal">
      <formula>"NA"</formula>
    </cfRule>
  </conditionalFormatting>
  <conditionalFormatting sqref="I710:I711">
    <cfRule type="cellIs" dxfId="1121" priority="1527" stopIfTrue="1" operator="equal">
      <formula>"NA"</formula>
    </cfRule>
    <cfRule type="cellIs" dxfId="1120" priority="1528" stopIfTrue="1" operator="equal">
      <formula>"NA"</formula>
    </cfRule>
  </conditionalFormatting>
  <conditionalFormatting sqref="I710:I711">
    <cfRule type="cellIs" dxfId="1119" priority="1525" operator="equal">
      <formula>"NA"</formula>
    </cfRule>
    <cfRule type="cellIs" dxfId="1118" priority="1526" operator="equal">
      <formula>"NA"</formula>
    </cfRule>
  </conditionalFormatting>
  <conditionalFormatting sqref="I714">
    <cfRule type="cellIs" dxfId="1117" priority="1523" stopIfTrue="1" operator="equal">
      <formula>"NA"</formula>
    </cfRule>
    <cfRule type="cellIs" dxfId="1116" priority="1524" stopIfTrue="1" operator="equal">
      <formula>"NA"</formula>
    </cfRule>
  </conditionalFormatting>
  <conditionalFormatting sqref="I714">
    <cfRule type="cellIs" dxfId="1115" priority="1521" operator="equal">
      <formula>"NA"</formula>
    </cfRule>
    <cfRule type="cellIs" dxfId="1114" priority="1522" operator="equal">
      <formula>"NA"</formula>
    </cfRule>
  </conditionalFormatting>
  <conditionalFormatting sqref="I717:I719">
    <cfRule type="cellIs" dxfId="1113" priority="1519" stopIfTrue="1" operator="equal">
      <formula>"NA"</formula>
    </cfRule>
    <cfRule type="cellIs" dxfId="1112" priority="1520" stopIfTrue="1" operator="equal">
      <formula>"NA"</formula>
    </cfRule>
  </conditionalFormatting>
  <conditionalFormatting sqref="I717:I719">
    <cfRule type="cellIs" dxfId="1111" priority="1517" operator="equal">
      <formula>"NA"</formula>
    </cfRule>
    <cfRule type="cellIs" dxfId="1110" priority="1518" operator="equal">
      <formula>"NA"</formula>
    </cfRule>
  </conditionalFormatting>
  <conditionalFormatting sqref="I721:I722 I724 I726:I727 I729">
    <cfRule type="cellIs" dxfId="1109" priority="1515" stopIfTrue="1" operator="equal">
      <formula>"NA"</formula>
    </cfRule>
    <cfRule type="cellIs" dxfId="1108" priority="1516" stopIfTrue="1" operator="equal">
      <formula>"NA"</formula>
    </cfRule>
  </conditionalFormatting>
  <conditionalFormatting sqref="I721:I722 I724 I726:I727 I729">
    <cfRule type="cellIs" dxfId="1107" priority="1513" operator="equal">
      <formula>"NA"</formula>
    </cfRule>
    <cfRule type="cellIs" dxfId="1106" priority="1514" operator="equal">
      <formula>"NA"</formula>
    </cfRule>
  </conditionalFormatting>
  <conditionalFormatting sqref="I737:I738">
    <cfRule type="cellIs" dxfId="1105" priority="1511" operator="equal">
      <formula>"NA"</formula>
    </cfRule>
    <cfRule type="cellIs" dxfId="1104" priority="1512" operator="equal">
      <formula>"NA"</formula>
    </cfRule>
  </conditionalFormatting>
  <conditionalFormatting sqref="I741 I743:I746">
    <cfRule type="cellIs" dxfId="1103" priority="1509" operator="equal">
      <formula>"NA"</formula>
    </cfRule>
    <cfRule type="cellIs" dxfId="1102" priority="1510" operator="equal">
      <formula>"NA"</formula>
    </cfRule>
  </conditionalFormatting>
  <conditionalFormatting sqref="I748:I751">
    <cfRule type="cellIs" dxfId="1101" priority="1507" operator="equal">
      <formula>"NA"</formula>
    </cfRule>
    <cfRule type="cellIs" dxfId="1100" priority="1508" operator="equal">
      <formula>"NA"</formula>
    </cfRule>
  </conditionalFormatting>
  <conditionalFormatting sqref="I753:I756">
    <cfRule type="cellIs" dxfId="1099" priority="1505" operator="equal">
      <formula>"NA"</formula>
    </cfRule>
    <cfRule type="cellIs" dxfId="1098" priority="1506" operator="equal">
      <formula>"NA"</formula>
    </cfRule>
  </conditionalFormatting>
  <conditionalFormatting sqref="I753:I756">
    <cfRule type="cellIs" dxfId="1097" priority="1503" operator="equal">
      <formula>"NA"</formula>
    </cfRule>
    <cfRule type="cellIs" dxfId="1096" priority="1504" operator="equal">
      <formula>"NA"</formula>
    </cfRule>
  </conditionalFormatting>
  <conditionalFormatting sqref="I741">
    <cfRule type="cellIs" dxfId="1095" priority="1501" operator="equal">
      <formula>"NA"</formula>
    </cfRule>
    <cfRule type="cellIs" dxfId="1094" priority="1502" operator="equal">
      <formula>"NA"</formula>
    </cfRule>
  </conditionalFormatting>
  <conditionalFormatting sqref="I743:I746">
    <cfRule type="cellIs" dxfId="1093" priority="1499" operator="equal">
      <formula>"NA"</formula>
    </cfRule>
    <cfRule type="cellIs" dxfId="1092" priority="1500" operator="equal">
      <formula>"NA"</formula>
    </cfRule>
  </conditionalFormatting>
  <conditionalFormatting sqref="I743:I746">
    <cfRule type="cellIs" dxfId="1091" priority="1497" operator="equal">
      <formula>"NA"</formula>
    </cfRule>
    <cfRule type="cellIs" dxfId="1090" priority="1498" operator="equal">
      <formula>"NA"</formula>
    </cfRule>
  </conditionalFormatting>
  <conditionalFormatting sqref="I748:I751">
    <cfRule type="cellIs" dxfId="1089" priority="1495" operator="equal">
      <formula>"NA"</formula>
    </cfRule>
    <cfRule type="cellIs" dxfId="1088" priority="1496" operator="equal">
      <formula>"NA"</formula>
    </cfRule>
  </conditionalFormatting>
  <conditionalFormatting sqref="I748:I751">
    <cfRule type="cellIs" dxfId="1087" priority="1493" operator="equal">
      <formula>"NA"</formula>
    </cfRule>
    <cfRule type="cellIs" dxfId="1086" priority="1494" operator="equal">
      <formula>"NA"</formula>
    </cfRule>
  </conditionalFormatting>
  <conditionalFormatting sqref="I748:I751">
    <cfRule type="cellIs" dxfId="1085" priority="1491" operator="equal">
      <formula>"NA"</formula>
    </cfRule>
    <cfRule type="cellIs" dxfId="1084" priority="1492" operator="equal">
      <formula>"NA"</formula>
    </cfRule>
  </conditionalFormatting>
  <conditionalFormatting sqref="I753:I756">
    <cfRule type="cellIs" dxfId="1083" priority="1489" operator="equal">
      <formula>"NA"</formula>
    </cfRule>
    <cfRule type="cellIs" dxfId="1082" priority="1490" operator="equal">
      <formula>"NA"</formula>
    </cfRule>
  </conditionalFormatting>
  <conditionalFormatting sqref="I753:I756">
    <cfRule type="cellIs" dxfId="1081" priority="1487" operator="equal">
      <formula>"NA"</formula>
    </cfRule>
    <cfRule type="cellIs" dxfId="1080" priority="1488" operator="equal">
      <formula>"NA"</formula>
    </cfRule>
  </conditionalFormatting>
  <conditionalFormatting sqref="I753:I756">
    <cfRule type="cellIs" dxfId="1079" priority="1485" operator="equal">
      <formula>"NA"</formula>
    </cfRule>
    <cfRule type="cellIs" dxfId="1078" priority="1486" operator="equal">
      <formula>"NA"</formula>
    </cfRule>
  </conditionalFormatting>
  <conditionalFormatting sqref="I764">
    <cfRule type="cellIs" dxfId="1077" priority="1483" stopIfTrue="1" operator="equal">
      <formula>"NA"</formula>
    </cfRule>
    <cfRule type="cellIs" dxfId="1076" priority="1484" stopIfTrue="1" operator="equal">
      <formula>"NA"</formula>
    </cfRule>
  </conditionalFormatting>
  <conditionalFormatting sqref="I764">
    <cfRule type="cellIs" dxfId="1075" priority="1481" operator="equal">
      <formula>"NA"</formula>
    </cfRule>
    <cfRule type="cellIs" dxfId="1074" priority="1482" operator="equal">
      <formula>"NA"</formula>
    </cfRule>
  </conditionalFormatting>
  <conditionalFormatting sqref="I764">
    <cfRule type="cellIs" dxfId="1073" priority="1479" operator="equal">
      <formula>"NA"</formula>
    </cfRule>
    <cfRule type="cellIs" dxfId="1072" priority="1480" operator="equal">
      <formula>"NA"</formula>
    </cfRule>
  </conditionalFormatting>
  <conditionalFormatting sqref="I764">
    <cfRule type="cellIs" dxfId="1071" priority="1477" operator="equal">
      <formula>"NA"</formula>
    </cfRule>
    <cfRule type="cellIs" dxfId="1070" priority="1478" operator="equal">
      <formula>"NA"</formula>
    </cfRule>
  </conditionalFormatting>
  <conditionalFormatting sqref="I764">
    <cfRule type="cellIs" dxfId="1069" priority="1475" operator="equal">
      <formula>"NA"</formula>
    </cfRule>
    <cfRule type="cellIs" dxfId="1068" priority="1476" operator="equal">
      <formula>"NA"</formula>
    </cfRule>
  </conditionalFormatting>
  <conditionalFormatting sqref="I764">
    <cfRule type="cellIs" dxfId="1067" priority="1473" operator="equal">
      <formula>"NA"</formula>
    </cfRule>
    <cfRule type="cellIs" dxfId="1066" priority="1474" operator="equal">
      <formula>"NA"</formula>
    </cfRule>
  </conditionalFormatting>
  <conditionalFormatting sqref="I776:I777">
    <cfRule type="cellIs" dxfId="1065" priority="1471" operator="equal">
      <formula>"NA"</formula>
    </cfRule>
    <cfRule type="cellIs" dxfId="1064" priority="1472" operator="equal">
      <formula>"NA"</formula>
    </cfRule>
  </conditionalFormatting>
  <conditionalFormatting sqref="I776:I777">
    <cfRule type="cellIs" dxfId="1063" priority="1469" operator="equal">
      <formula>"NA"</formula>
    </cfRule>
    <cfRule type="cellIs" dxfId="1062" priority="1470" operator="equal">
      <formula>"NA"</formula>
    </cfRule>
  </conditionalFormatting>
  <conditionalFormatting sqref="I776:I777">
    <cfRule type="cellIs" dxfId="1061" priority="1467" operator="equal">
      <formula>"NA"</formula>
    </cfRule>
    <cfRule type="cellIs" dxfId="1060" priority="1468" operator="equal">
      <formula>"NA"</formula>
    </cfRule>
  </conditionalFormatting>
  <conditionalFormatting sqref="I776:I777">
    <cfRule type="cellIs" dxfId="1059" priority="1465" stopIfTrue="1" operator="equal">
      <formula>"NA"</formula>
    </cfRule>
    <cfRule type="cellIs" dxfId="1058" priority="1466" stopIfTrue="1" operator="equal">
      <formula>"NA"</formula>
    </cfRule>
  </conditionalFormatting>
  <conditionalFormatting sqref="I776:I777">
    <cfRule type="cellIs" dxfId="1057" priority="1463" operator="equal">
      <formula>"NA"</formula>
    </cfRule>
    <cfRule type="cellIs" dxfId="1056" priority="1464" operator="equal">
      <formula>"NA"</formula>
    </cfRule>
  </conditionalFormatting>
  <conditionalFormatting sqref="I776:I777">
    <cfRule type="cellIs" dxfId="1055" priority="1461" operator="equal">
      <formula>"NA"</formula>
    </cfRule>
    <cfRule type="cellIs" dxfId="1054" priority="1462" operator="equal">
      <formula>"NA"</formula>
    </cfRule>
  </conditionalFormatting>
  <conditionalFormatting sqref="I787:I790">
    <cfRule type="cellIs" dxfId="1053" priority="1459" operator="equal">
      <formula>"NA"</formula>
    </cfRule>
    <cfRule type="cellIs" dxfId="1052" priority="1460" operator="equal">
      <formula>"NA"</formula>
    </cfRule>
  </conditionalFormatting>
  <conditionalFormatting sqref="I787:I790">
    <cfRule type="cellIs" dxfId="1051" priority="1457" stopIfTrue="1" operator="equal">
      <formula>"NA"</formula>
    </cfRule>
    <cfRule type="cellIs" dxfId="1050" priority="1458" stopIfTrue="1" operator="equal">
      <formula>"NA"</formula>
    </cfRule>
  </conditionalFormatting>
  <conditionalFormatting sqref="I787:I790">
    <cfRule type="cellIs" dxfId="1049" priority="1455" operator="equal">
      <formula>"NA"</formula>
    </cfRule>
    <cfRule type="cellIs" dxfId="1048" priority="1456" operator="equal">
      <formula>"NA"</formula>
    </cfRule>
  </conditionalFormatting>
  <conditionalFormatting sqref="I787:I790">
    <cfRule type="cellIs" dxfId="1047" priority="1453" operator="equal">
      <formula>"NA"</formula>
    </cfRule>
    <cfRule type="cellIs" dxfId="1046" priority="1454" operator="equal">
      <formula>"NA"</formula>
    </cfRule>
  </conditionalFormatting>
  <conditionalFormatting sqref="I787:I790">
    <cfRule type="cellIs" dxfId="1045" priority="1451" operator="equal">
      <formula>"NA"</formula>
    </cfRule>
    <cfRule type="cellIs" dxfId="1044" priority="1452" operator="equal">
      <formula>"NA"</formula>
    </cfRule>
  </conditionalFormatting>
  <conditionalFormatting sqref="I787:I790">
    <cfRule type="cellIs" dxfId="1043" priority="1449" operator="equal">
      <formula>"NA"</formula>
    </cfRule>
    <cfRule type="cellIs" dxfId="1042" priority="1450" operator="equal">
      <formula>"NA"</formula>
    </cfRule>
  </conditionalFormatting>
  <conditionalFormatting sqref="I813:I816">
    <cfRule type="cellIs" dxfId="1041" priority="1435" operator="equal">
      <formula>"NA"</formula>
    </cfRule>
    <cfRule type="cellIs" dxfId="1040" priority="1436" operator="equal">
      <formula>"NA"</formula>
    </cfRule>
  </conditionalFormatting>
  <conditionalFormatting sqref="I813:I816">
    <cfRule type="cellIs" dxfId="1039" priority="1433" operator="equal">
      <formula>"NA"</formula>
    </cfRule>
    <cfRule type="cellIs" dxfId="1038" priority="1434" operator="equal">
      <formula>"NA"</formula>
    </cfRule>
  </conditionalFormatting>
  <conditionalFormatting sqref="I813:I816">
    <cfRule type="cellIs" dxfId="1037" priority="1431" stopIfTrue="1" operator="equal">
      <formula>"NA"</formula>
    </cfRule>
    <cfRule type="cellIs" dxfId="1036" priority="1432" stopIfTrue="1" operator="equal">
      <formula>"NA"</formula>
    </cfRule>
  </conditionalFormatting>
  <conditionalFormatting sqref="I813:I816">
    <cfRule type="cellIs" dxfId="1035" priority="1429" operator="equal">
      <formula>"NA"</formula>
    </cfRule>
    <cfRule type="cellIs" dxfId="1034" priority="1430" operator="equal">
      <formula>"NA"</formula>
    </cfRule>
  </conditionalFormatting>
  <conditionalFormatting sqref="I813:I816">
    <cfRule type="cellIs" dxfId="1033" priority="1427" operator="equal">
      <formula>"NA"</formula>
    </cfRule>
    <cfRule type="cellIs" dxfId="1032" priority="1428" operator="equal">
      <formula>"NA"</formula>
    </cfRule>
  </conditionalFormatting>
  <conditionalFormatting sqref="I813:I816">
    <cfRule type="cellIs" dxfId="1031" priority="1425" operator="equal">
      <formula>"NA"</formula>
    </cfRule>
    <cfRule type="cellIs" dxfId="1030" priority="1426" operator="equal">
      <formula>"NA"</formula>
    </cfRule>
  </conditionalFormatting>
  <conditionalFormatting sqref="I826:I829">
    <cfRule type="cellIs" dxfId="1029" priority="1423" operator="equal">
      <formula>"NA"</formula>
    </cfRule>
    <cfRule type="cellIs" dxfId="1028" priority="1424" operator="equal">
      <formula>"NA"</formula>
    </cfRule>
  </conditionalFormatting>
  <conditionalFormatting sqref="I826:I829">
    <cfRule type="cellIs" dxfId="1027" priority="1421" stopIfTrue="1" operator="equal">
      <formula>"NA"</formula>
    </cfRule>
    <cfRule type="cellIs" dxfId="1026" priority="1422" stopIfTrue="1" operator="equal">
      <formula>"NA"</formula>
    </cfRule>
  </conditionalFormatting>
  <conditionalFormatting sqref="I826:I829">
    <cfRule type="cellIs" dxfId="1025" priority="1419" operator="equal">
      <formula>"NA"</formula>
    </cfRule>
    <cfRule type="cellIs" dxfId="1024" priority="1420" operator="equal">
      <formula>"NA"</formula>
    </cfRule>
  </conditionalFormatting>
  <conditionalFormatting sqref="I826:I829">
    <cfRule type="cellIs" dxfId="1023" priority="1417" operator="equal">
      <formula>"NA"</formula>
    </cfRule>
    <cfRule type="cellIs" dxfId="1022" priority="1418" operator="equal">
      <formula>"NA"</formula>
    </cfRule>
  </conditionalFormatting>
  <conditionalFormatting sqref="I826:I829">
    <cfRule type="cellIs" dxfId="1021" priority="1415" operator="equal">
      <formula>"NA"</formula>
    </cfRule>
    <cfRule type="cellIs" dxfId="1020" priority="1416" operator="equal">
      <formula>"NA"</formula>
    </cfRule>
  </conditionalFormatting>
  <conditionalFormatting sqref="I826:I829">
    <cfRule type="cellIs" dxfId="1019" priority="1413" operator="equal">
      <formula>"NA"</formula>
    </cfRule>
    <cfRule type="cellIs" dxfId="1018" priority="1414" operator="equal">
      <formula>"NA"</formula>
    </cfRule>
  </conditionalFormatting>
  <conditionalFormatting sqref="I839:I842">
    <cfRule type="cellIs" dxfId="1017" priority="1411" operator="equal">
      <formula>"NA"</formula>
    </cfRule>
    <cfRule type="cellIs" dxfId="1016" priority="1412" operator="equal">
      <formula>"NA"</formula>
    </cfRule>
  </conditionalFormatting>
  <conditionalFormatting sqref="I839:I842">
    <cfRule type="cellIs" dxfId="1015" priority="1409" stopIfTrue="1" operator="equal">
      <formula>"NA"</formula>
    </cfRule>
    <cfRule type="cellIs" dxfId="1014" priority="1410" stopIfTrue="1" operator="equal">
      <formula>"NA"</formula>
    </cfRule>
  </conditionalFormatting>
  <conditionalFormatting sqref="I839:I842">
    <cfRule type="cellIs" dxfId="1013" priority="1407" operator="equal">
      <formula>"NA"</formula>
    </cfRule>
    <cfRule type="cellIs" dxfId="1012" priority="1408" operator="equal">
      <formula>"NA"</formula>
    </cfRule>
  </conditionalFormatting>
  <conditionalFormatting sqref="I839:I842">
    <cfRule type="cellIs" dxfId="1011" priority="1405" operator="equal">
      <formula>"NA"</formula>
    </cfRule>
    <cfRule type="cellIs" dxfId="1010" priority="1406" operator="equal">
      <formula>"NA"</formula>
    </cfRule>
  </conditionalFormatting>
  <conditionalFormatting sqref="I839:I842">
    <cfRule type="cellIs" dxfId="1009" priority="1403" operator="equal">
      <formula>"NA"</formula>
    </cfRule>
    <cfRule type="cellIs" dxfId="1008" priority="1404" operator="equal">
      <formula>"NA"</formula>
    </cfRule>
  </conditionalFormatting>
  <conditionalFormatting sqref="I839:I842">
    <cfRule type="cellIs" dxfId="1007" priority="1401" operator="equal">
      <formula>"NA"</formula>
    </cfRule>
    <cfRule type="cellIs" dxfId="1006" priority="1402" operator="equal">
      <formula>"NA"</formula>
    </cfRule>
  </conditionalFormatting>
  <conditionalFormatting sqref="I852:I855">
    <cfRule type="cellIs" dxfId="1005" priority="1399" stopIfTrue="1" operator="equal">
      <formula>"NA"</formula>
    </cfRule>
    <cfRule type="cellIs" dxfId="1004" priority="1400" stopIfTrue="1" operator="equal">
      <formula>"NA"</formula>
    </cfRule>
  </conditionalFormatting>
  <conditionalFormatting sqref="I852:I855">
    <cfRule type="cellIs" dxfId="1003" priority="1397" operator="equal">
      <formula>"NA"</formula>
    </cfRule>
    <cfRule type="cellIs" dxfId="1002" priority="1398" operator="equal">
      <formula>"NA"</formula>
    </cfRule>
  </conditionalFormatting>
  <conditionalFormatting sqref="I852:I855">
    <cfRule type="cellIs" dxfId="1001" priority="1395" operator="equal">
      <formula>"NA"</formula>
    </cfRule>
    <cfRule type="cellIs" dxfId="1000" priority="1396" operator="equal">
      <formula>"NA"</formula>
    </cfRule>
  </conditionalFormatting>
  <conditionalFormatting sqref="I852:I855">
    <cfRule type="cellIs" dxfId="999" priority="1393" operator="equal">
      <formula>"NA"</formula>
    </cfRule>
    <cfRule type="cellIs" dxfId="998" priority="1394" operator="equal">
      <formula>"NA"</formula>
    </cfRule>
  </conditionalFormatting>
  <conditionalFormatting sqref="I852:I855">
    <cfRule type="cellIs" dxfId="997" priority="1391" operator="equal">
      <formula>"NA"</formula>
    </cfRule>
    <cfRule type="cellIs" dxfId="996" priority="1392" operator="equal">
      <formula>"NA"</formula>
    </cfRule>
  </conditionalFormatting>
  <conditionalFormatting sqref="I852:I855">
    <cfRule type="cellIs" dxfId="995" priority="1389" operator="equal">
      <formula>"NA"</formula>
    </cfRule>
    <cfRule type="cellIs" dxfId="994" priority="1390" operator="equal">
      <formula>"NA"</formula>
    </cfRule>
  </conditionalFormatting>
  <conditionalFormatting sqref="I868">
    <cfRule type="cellIs" dxfId="993" priority="1387" operator="equal">
      <formula>"NA"</formula>
    </cfRule>
    <cfRule type="cellIs" dxfId="992" priority="1388" operator="equal">
      <formula>"NA"</formula>
    </cfRule>
  </conditionalFormatting>
  <conditionalFormatting sqref="I868">
    <cfRule type="cellIs" dxfId="991" priority="1385" operator="equal">
      <formula>"NA"</formula>
    </cfRule>
    <cfRule type="cellIs" dxfId="990" priority="1386" operator="equal">
      <formula>"NA"</formula>
    </cfRule>
  </conditionalFormatting>
  <conditionalFormatting sqref="I870:I873">
    <cfRule type="cellIs" dxfId="989" priority="1383" operator="equal">
      <formula>"NA"</formula>
    </cfRule>
    <cfRule type="cellIs" dxfId="988" priority="1384" operator="equal">
      <formula>"NA"</formula>
    </cfRule>
  </conditionalFormatting>
  <conditionalFormatting sqref="I868">
    <cfRule type="cellIs" dxfId="987" priority="1381" stopIfTrue="1" operator="equal">
      <formula>"NA"</formula>
    </cfRule>
    <cfRule type="cellIs" dxfId="986" priority="1382" stopIfTrue="1" operator="equal">
      <formula>"NA"</formula>
    </cfRule>
  </conditionalFormatting>
  <conditionalFormatting sqref="I868">
    <cfRule type="cellIs" dxfId="985" priority="1379" operator="equal">
      <formula>"NA"</formula>
    </cfRule>
    <cfRule type="cellIs" dxfId="984" priority="1380" operator="equal">
      <formula>"NA"</formula>
    </cfRule>
  </conditionalFormatting>
  <conditionalFormatting sqref="I868">
    <cfRule type="cellIs" dxfId="983" priority="1377" operator="equal">
      <formula>"NA"</formula>
    </cfRule>
    <cfRule type="cellIs" dxfId="982" priority="1378" operator="equal">
      <formula>"NA"</formula>
    </cfRule>
  </conditionalFormatting>
  <conditionalFormatting sqref="I868">
    <cfRule type="cellIs" dxfId="981" priority="1375" operator="equal">
      <formula>"NA"</formula>
    </cfRule>
    <cfRule type="cellIs" dxfId="980" priority="1376" operator="equal">
      <formula>"NA"</formula>
    </cfRule>
  </conditionalFormatting>
  <conditionalFormatting sqref="I870:I873">
    <cfRule type="cellIs" dxfId="979" priority="1373" stopIfTrue="1" operator="equal">
      <formula>"NA"</formula>
    </cfRule>
    <cfRule type="cellIs" dxfId="978" priority="1374" stopIfTrue="1" operator="equal">
      <formula>"NA"</formula>
    </cfRule>
  </conditionalFormatting>
  <conditionalFormatting sqref="I870:I873">
    <cfRule type="cellIs" dxfId="977" priority="1371" operator="equal">
      <formula>"NA"</formula>
    </cfRule>
    <cfRule type="cellIs" dxfId="976" priority="1372" operator="equal">
      <formula>"NA"</formula>
    </cfRule>
  </conditionalFormatting>
  <conditionalFormatting sqref="I870:I873">
    <cfRule type="cellIs" dxfId="975" priority="1369" operator="equal">
      <formula>"NA"</formula>
    </cfRule>
    <cfRule type="cellIs" dxfId="974" priority="1370" operator="equal">
      <formula>"NA"</formula>
    </cfRule>
  </conditionalFormatting>
  <conditionalFormatting sqref="I870:I873">
    <cfRule type="cellIs" dxfId="973" priority="1367" operator="equal">
      <formula>"NA"</formula>
    </cfRule>
    <cfRule type="cellIs" dxfId="972" priority="1368" operator="equal">
      <formula>"NA"</formula>
    </cfRule>
  </conditionalFormatting>
  <conditionalFormatting sqref="I870:I873">
    <cfRule type="cellIs" dxfId="971" priority="1365" operator="equal">
      <formula>"NA"</formula>
    </cfRule>
    <cfRule type="cellIs" dxfId="970" priority="1366" operator="equal">
      <formula>"NA"</formula>
    </cfRule>
  </conditionalFormatting>
  <conditionalFormatting sqref="I883:I887">
    <cfRule type="cellIs" dxfId="969" priority="1363" stopIfTrue="1" operator="equal">
      <formula>"NA"</formula>
    </cfRule>
    <cfRule type="cellIs" dxfId="968" priority="1364" stopIfTrue="1" operator="equal">
      <formula>"NA"</formula>
    </cfRule>
  </conditionalFormatting>
  <conditionalFormatting sqref="I883:I887">
    <cfRule type="cellIs" dxfId="967" priority="1361" operator="equal">
      <formula>"NA"</formula>
    </cfRule>
    <cfRule type="cellIs" dxfId="966" priority="1362" operator="equal">
      <formula>"NA"</formula>
    </cfRule>
  </conditionalFormatting>
  <conditionalFormatting sqref="I883:I887">
    <cfRule type="cellIs" dxfId="965" priority="1359" stopIfTrue="1" operator="equal">
      <formula>"NA"</formula>
    </cfRule>
    <cfRule type="cellIs" dxfId="964" priority="1360" stopIfTrue="1" operator="equal">
      <formula>"NA"</formula>
    </cfRule>
  </conditionalFormatting>
  <conditionalFormatting sqref="I883:I887">
    <cfRule type="cellIs" dxfId="963" priority="1357" operator="equal">
      <formula>"NA"</formula>
    </cfRule>
    <cfRule type="cellIs" dxfId="962" priority="1358" operator="equal">
      <formula>"NA"</formula>
    </cfRule>
  </conditionalFormatting>
  <conditionalFormatting sqref="I897:I901">
    <cfRule type="cellIs" dxfId="961" priority="1355" stopIfTrue="1" operator="equal">
      <formula>"NA"</formula>
    </cfRule>
    <cfRule type="cellIs" dxfId="960" priority="1356" stopIfTrue="1" operator="equal">
      <formula>"NA"</formula>
    </cfRule>
  </conditionalFormatting>
  <conditionalFormatting sqref="I897:I901">
    <cfRule type="cellIs" dxfId="959" priority="1353" stopIfTrue="1" operator="equal">
      <formula>"NA"</formula>
    </cfRule>
    <cfRule type="cellIs" dxfId="958" priority="1354" stopIfTrue="1" operator="equal">
      <formula>"NA"</formula>
    </cfRule>
  </conditionalFormatting>
  <conditionalFormatting sqref="I897:I901">
    <cfRule type="cellIs" dxfId="957" priority="1351" operator="equal">
      <formula>"NA"</formula>
    </cfRule>
    <cfRule type="cellIs" dxfId="956" priority="1352" operator="equal">
      <formula>"NA"</formula>
    </cfRule>
  </conditionalFormatting>
  <conditionalFormatting sqref="I897:I901">
    <cfRule type="cellIs" dxfId="955" priority="1349" stopIfTrue="1" operator="equal">
      <formula>"NA"</formula>
    </cfRule>
    <cfRule type="cellIs" dxfId="954" priority="1350" stopIfTrue="1" operator="equal">
      <formula>"NA"</formula>
    </cfRule>
  </conditionalFormatting>
  <conditionalFormatting sqref="I897:I901">
    <cfRule type="cellIs" dxfId="953" priority="1347" operator="equal">
      <formula>"NA"</formula>
    </cfRule>
    <cfRule type="cellIs" dxfId="952" priority="1348" operator="equal">
      <formula>"NA"</formula>
    </cfRule>
  </conditionalFormatting>
  <conditionalFormatting sqref="I911 I913:I917">
    <cfRule type="cellIs" dxfId="951" priority="1345" stopIfTrue="1" operator="equal">
      <formula>"NA"</formula>
    </cfRule>
    <cfRule type="cellIs" dxfId="950" priority="1346" stopIfTrue="1" operator="equal">
      <formula>"NA"</formula>
    </cfRule>
  </conditionalFormatting>
  <conditionalFormatting sqref="I913:I917">
    <cfRule type="cellIs" dxfId="949" priority="1343" stopIfTrue="1" operator="equal">
      <formula>"NA"</formula>
    </cfRule>
    <cfRule type="cellIs" dxfId="948" priority="1344" stopIfTrue="1" operator="equal">
      <formula>"NA"</formula>
    </cfRule>
  </conditionalFormatting>
  <conditionalFormatting sqref="I913:I917">
    <cfRule type="cellIs" dxfId="947" priority="1341" operator="equal">
      <formula>"NA"</formula>
    </cfRule>
    <cfRule type="cellIs" dxfId="946" priority="1342" operator="equal">
      <formula>"NA"</formula>
    </cfRule>
  </conditionalFormatting>
  <conditionalFormatting sqref="I913:I917">
    <cfRule type="cellIs" dxfId="945" priority="1339" stopIfTrue="1" operator="equal">
      <formula>"NA"</formula>
    </cfRule>
    <cfRule type="cellIs" dxfId="944" priority="1340" stopIfTrue="1" operator="equal">
      <formula>"NA"</formula>
    </cfRule>
  </conditionalFormatting>
  <conditionalFormatting sqref="I913:I917">
    <cfRule type="cellIs" dxfId="943" priority="1337" operator="equal">
      <formula>"NA"</formula>
    </cfRule>
    <cfRule type="cellIs" dxfId="942" priority="1338" operator="equal">
      <formula>"NA"</formula>
    </cfRule>
  </conditionalFormatting>
  <conditionalFormatting sqref="I911">
    <cfRule type="cellIs" dxfId="941" priority="1335" stopIfTrue="1" operator="equal">
      <formula>"NA"</formula>
    </cfRule>
    <cfRule type="cellIs" dxfId="940" priority="1336" stopIfTrue="1" operator="equal">
      <formula>"NA"</formula>
    </cfRule>
  </conditionalFormatting>
  <conditionalFormatting sqref="I911">
    <cfRule type="cellIs" dxfId="939" priority="1333" operator="equal">
      <formula>"NA"</formula>
    </cfRule>
    <cfRule type="cellIs" dxfId="938" priority="1334" operator="equal">
      <formula>"NA"</formula>
    </cfRule>
  </conditionalFormatting>
  <conditionalFormatting sqref="I911">
    <cfRule type="cellIs" dxfId="937" priority="1331" stopIfTrue="1" operator="equal">
      <formula>"NA"</formula>
    </cfRule>
    <cfRule type="cellIs" dxfId="936" priority="1332" stopIfTrue="1" operator="equal">
      <formula>"NA"</formula>
    </cfRule>
  </conditionalFormatting>
  <conditionalFormatting sqref="I911">
    <cfRule type="cellIs" dxfId="935" priority="1329" operator="equal">
      <formula>"NA"</formula>
    </cfRule>
    <cfRule type="cellIs" dxfId="934" priority="1330" operator="equal">
      <formula>"NA"</formula>
    </cfRule>
  </conditionalFormatting>
  <conditionalFormatting sqref="I945:I948">
    <cfRule type="cellIs" dxfId="933" priority="1309" stopIfTrue="1" operator="equal">
      <formula>"NA"</formula>
    </cfRule>
    <cfRule type="cellIs" dxfId="932" priority="1310" stopIfTrue="1" operator="equal">
      <formula>"NA"</formula>
    </cfRule>
  </conditionalFormatting>
  <conditionalFormatting sqref="I945:I948">
    <cfRule type="cellIs" dxfId="931" priority="1307" stopIfTrue="1" operator="equal">
      <formula>"NA"</formula>
    </cfRule>
    <cfRule type="cellIs" dxfId="930" priority="1308" stopIfTrue="1" operator="equal">
      <formula>"NA"</formula>
    </cfRule>
  </conditionalFormatting>
  <conditionalFormatting sqref="I945:I948">
    <cfRule type="cellIs" dxfId="929" priority="1305" operator="equal">
      <formula>"NA"</formula>
    </cfRule>
    <cfRule type="cellIs" dxfId="928" priority="1306" operator="equal">
      <formula>"NA"</formula>
    </cfRule>
  </conditionalFormatting>
  <conditionalFormatting sqref="I945:I948">
    <cfRule type="cellIs" dxfId="927" priority="1303" stopIfTrue="1" operator="equal">
      <formula>"NA"</formula>
    </cfRule>
    <cfRule type="cellIs" dxfId="926" priority="1304" stopIfTrue="1" operator="equal">
      <formula>"NA"</formula>
    </cfRule>
  </conditionalFormatting>
  <conditionalFormatting sqref="I945:I948">
    <cfRule type="cellIs" dxfId="925" priority="1301" operator="equal">
      <formula>"NA"</formula>
    </cfRule>
    <cfRule type="cellIs" dxfId="924" priority="1302" operator="equal">
      <formula>"NA"</formula>
    </cfRule>
  </conditionalFormatting>
  <conditionalFormatting sqref="I943">
    <cfRule type="cellIs" dxfId="923" priority="1299" stopIfTrue="1" operator="equal">
      <formula>"NA"</formula>
    </cfRule>
    <cfRule type="cellIs" dxfId="922" priority="1300" stopIfTrue="1" operator="equal">
      <formula>"NA"</formula>
    </cfRule>
  </conditionalFormatting>
  <conditionalFormatting sqref="I943">
    <cfRule type="cellIs" dxfId="921" priority="1297" stopIfTrue="1" operator="equal">
      <formula>"NA"</formula>
    </cfRule>
    <cfRule type="cellIs" dxfId="920" priority="1298" stopIfTrue="1" operator="equal">
      <formula>"NA"</formula>
    </cfRule>
  </conditionalFormatting>
  <conditionalFormatting sqref="I943">
    <cfRule type="cellIs" dxfId="919" priority="1295" operator="equal">
      <formula>"NA"</formula>
    </cfRule>
    <cfRule type="cellIs" dxfId="918" priority="1296" operator="equal">
      <formula>"NA"</formula>
    </cfRule>
  </conditionalFormatting>
  <conditionalFormatting sqref="I943">
    <cfRule type="cellIs" dxfId="917" priority="1293" stopIfTrue="1" operator="equal">
      <formula>"NA"</formula>
    </cfRule>
    <cfRule type="cellIs" dxfId="916" priority="1294" stopIfTrue="1" operator="equal">
      <formula>"NA"</formula>
    </cfRule>
  </conditionalFormatting>
  <conditionalFormatting sqref="I943">
    <cfRule type="cellIs" dxfId="915" priority="1291" operator="equal">
      <formula>"NA"</formula>
    </cfRule>
    <cfRule type="cellIs" dxfId="914" priority="1292" operator="equal">
      <formula>"NA"</formula>
    </cfRule>
  </conditionalFormatting>
  <conditionalFormatting sqref="I963:I966">
    <cfRule type="cellIs" dxfId="913" priority="1289" stopIfTrue="1" operator="equal">
      <formula>"NA"</formula>
    </cfRule>
    <cfRule type="cellIs" dxfId="912" priority="1290" stopIfTrue="1" operator="equal">
      <formula>"NA"</formula>
    </cfRule>
  </conditionalFormatting>
  <conditionalFormatting sqref="I963:I966">
    <cfRule type="cellIs" dxfId="911" priority="1287" stopIfTrue="1" operator="equal">
      <formula>"NA"</formula>
    </cfRule>
    <cfRule type="cellIs" dxfId="910" priority="1288" stopIfTrue="1" operator="equal">
      <formula>"NA"</formula>
    </cfRule>
  </conditionalFormatting>
  <conditionalFormatting sqref="I963:I966">
    <cfRule type="cellIs" dxfId="909" priority="1285" operator="equal">
      <formula>"NA"</formula>
    </cfRule>
    <cfRule type="cellIs" dxfId="908" priority="1286" operator="equal">
      <formula>"NA"</formula>
    </cfRule>
  </conditionalFormatting>
  <conditionalFormatting sqref="I963:I966">
    <cfRule type="cellIs" dxfId="907" priority="1283" stopIfTrue="1" operator="equal">
      <formula>"NA"</formula>
    </cfRule>
    <cfRule type="cellIs" dxfId="906" priority="1284" stopIfTrue="1" operator="equal">
      <formula>"NA"</formula>
    </cfRule>
  </conditionalFormatting>
  <conditionalFormatting sqref="I963:I966">
    <cfRule type="cellIs" dxfId="905" priority="1281" operator="equal">
      <formula>"NA"</formula>
    </cfRule>
    <cfRule type="cellIs" dxfId="904" priority="1282" operator="equal">
      <formula>"NA"</formula>
    </cfRule>
  </conditionalFormatting>
  <conditionalFormatting sqref="I974:I976">
    <cfRule type="cellIs" dxfId="903" priority="1279" stopIfTrue="1" operator="equal">
      <formula>"NA"</formula>
    </cfRule>
    <cfRule type="cellIs" dxfId="902" priority="1280" stopIfTrue="1" operator="equal">
      <formula>"NA"</formula>
    </cfRule>
  </conditionalFormatting>
  <conditionalFormatting sqref="I974:I976">
    <cfRule type="cellIs" dxfId="901" priority="1277" stopIfTrue="1" operator="equal">
      <formula>"NA"</formula>
    </cfRule>
    <cfRule type="cellIs" dxfId="900" priority="1278" stopIfTrue="1" operator="equal">
      <formula>"NA"</formula>
    </cfRule>
  </conditionalFormatting>
  <conditionalFormatting sqref="I974:I976">
    <cfRule type="cellIs" dxfId="899" priority="1275" operator="equal">
      <formula>"NA"</formula>
    </cfRule>
    <cfRule type="cellIs" dxfId="898" priority="1276" operator="equal">
      <formula>"NA"</formula>
    </cfRule>
  </conditionalFormatting>
  <conditionalFormatting sqref="I974:I976">
    <cfRule type="cellIs" dxfId="897" priority="1273" stopIfTrue="1" operator="equal">
      <formula>"NA"</formula>
    </cfRule>
    <cfRule type="cellIs" dxfId="896" priority="1274" stopIfTrue="1" operator="equal">
      <formula>"NA"</formula>
    </cfRule>
  </conditionalFormatting>
  <conditionalFormatting sqref="I974:I976">
    <cfRule type="cellIs" dxfId="895" priority="1271" operator="equal">
      <formula>"NA"</formula>
    </cfRule>
    <cfRule type="cellIs" dxfId="894" priority="1272" operator="equal">
      <formula>"NA"</formula>
    </cfRule>
  </conditionalFormatting>
  <conditionalFormatting sqref="I988:I990">
    <cfRule type="cellIs" dxfId="893" priority="1269" operator="equal">
      <formula>"NA"</formula>
    </cfRule>
    <cfRule type="cellIs" dxfId="892" priority="1270" operator="equal">
      <formula>"NA"</formula>
    </cfRule>
  </conditionalFormatting>
  <conditionalFormatting sqref="I995:I997">
    <cfRule type="cellIs" dxfId="891" priority="1267" operator="equal">
      <formula>"NA"</formula>
    </cfRule>
    <cfRule type="cellIs" dxfId="890" priority="1268" operator="equal">
      <formula>"NA"</formula>
    </cfRule>
  </conditionalFormatting>
  <conditionalFormatting sqref="I1004:I1006">
    <cfRule type="cellIs" dxfId="889" priority="1265" operator="equal">
      <formula>"NA"</formula>
    </cfRule>
    <cfRule type="cellIs" dxfId="888" priority="1266" operator="equal">
      <formula>"NA"</formula>
    </cfRule>
  </conditionalFormatting>
  <conditionalFormatting sqref="I1011:I1013">
    <cfRule type="cellIs" dxfId="887" priority="1263" operator="equal">
      <formula>"NA"</formula>
    </cfRule>
    <cfRule type="cellIs" dxfId="886" priority="1264" operator="equal">
      <formula>"NA"</formula>
    </cfRule>
  </conditionalFormatting>
  <conditionalFormatting sqref="I1040">
    <cfRule type="cellIs" dxfId="885" priority="1261" stopIfTrue="1" operator="equal">
      <formula>"NA"</formula>
    </cfRule>
    <cfRule type="cellIs" dxfId="884" priority="1262" stopIfTrue="1" operator="equal">
      <formula>"NA"</formula>
    </cfRule>
  </conditionalFormatting>
  <conditionalFormatting sqref="I1040">
    <cfRule type="cellIs" dxfId="883" priority="1259" stopIfTrue="1" operator="equal">
      <formula>"NA"</formula>
    </cfRule>
    <cfRule type="cellIs" dxfId="882" priority="1260" stopIfTrue="1" operator="equal">
      <formula>"NA"</formula>
    </cfRule>
  </conditionalFormatting>
  <conditionalFormatting sqref="I1040">
    <cfRule type="cellIs" dxfId="881" priority="1257" operator="equal">
      <formula>"NA"</formula>
    </cfRule>
    <cfRule type="cellIs" dxfId="880" priority="1258" operator="equal">
      <formula>"NA"</formula>
    </cfRule>
  </conditionalFormatting>
  <conditionalFormatting sqref="I1040">
    <cfRule type="cellIs" dxfId="879" priority="1255" stopIfTrue="1" operator="equal">
      <formula>"NA"</formula>
    </cfRule>
    <cfRule type="cellIs" dxfId="878" priority="1256" stopIfTrue="1" operator="equal">
      <formula>"NA"</formula>
    </cfRule>
  </conditionalFormatting>
  <conditionalFormatting sqref="I1040">
    <cfRule type="cellIs" dxfId="877" priority="1253" operator="equal">
      <formula>"NA"</formula>
    </cfRule>
    <cfRule type="cellIs" dxfId="876" priority="1254" operator="equal">
      <formula>"NA"</formula>
    </cfRule>
  </conditionalFormatting>
  <conditionalFormatting sqref="I1042">
    <cfRule type="cellIs" dxfId="875" priority="1251" stopIfTrue="1" operator="equal">
      <formula>"NA"</formula>
    </cfRule>
    <cfRule type="cellIs" dxfId="874" priority="1252" stopIfTrue="1" operator="equal">
      <formula>"NA"</formula>
    </cfRule>
  </conditionalFormatting>
  <conditionalFormatting sqref="I1042">
    <cfRule type="cellIs" dxfId="873" priority="1249" stopIfTrue="1" operator="equal">
      <formula>"NA"</formula>
    </cfRule>
    <cfRule type="cellIs" dxfId="872" priority="1250" stopIfTrue="1" operator="equal">
      <formula>"NA"</formula>
    </cfRule>
  </conditionalFormatting>
  <conditionalFormatting sqref="I1042">
    <cfRule type="cellIs" dxfId="871" priority="1247" operator="equal">
      <formula>"NA"</formula>
    </cfRule>
    <cfRule type="cellIs" dxfId="870" priority="1248" operator="equal">
      <formula>"NA"</formula>
    </cfRule>
  </conditionalFormatting>
  <conditionalFormatting sqref="I1042">
    <cfRule type="cellIs" dxfId="869" priority="1245" stopIfTrue="1" operator="equal">
      <formula>"NA"</formula>
    </cfRule>
    <cfRule type="cellIs" dxfId="868" priority="1246" stopIfTrue="1" operator="equal">
      <formula>"NA"</formula>
    </cfRule>
  </conditionalFormatting>
  <conditionalFormatting sqref="I1042">
    <cfRule type="cellIs" dxfId="867" priority="1243" operator="equal">
      <formula>"NA"</formula>
    </cfRule>
    <cfRule type="cellIs" dxfId="866" priority="1244" operator="equal">
      <formula>"NA"</formula>
    </cfRule>
  </conditionalFormatting>
  <conditionalFormatting sqref="E1095:G1095">
    <cfRule type="cellIs" dxfId="865" priority="1241" stopIfTrue="1" operator="equal">
      <formula>"NA"</formula>
    </cfRule>
    <cfRule type="cellIs" dxfId="864" priority="1242" stopIfTrue="1" operator="equal">
      <formula>"NA"</formula>
    </cfRule>
  </conditionalFormatting>
  <conditionalFormatting sqref="E1095:G1095">
    <cfRule type="cellIs" dxfId="863" priority="1239" stopIfTrue="1" operator="equal">
      <formula>"NA"</formula>
    </cfRule>
    <cfRule type="cellIs" dxfId="862" priority="1240" stopIfTrue="1" operator="equal">
      <formula>"NA"</formula>
    </cfRule>
  </conditionalFormatting>
  <conditionalFormatting sqref="E1095:G1095">
    <cfRule type="cellIs" dxfId="861" priority="1237" operator="equal">
      <formula>"NA"</formula>
    </cfRule>
    <cfRule type="cellIs" dxfId="860" priority="1238" operator="equal">
      <formula>"NA"</formula>
    </cfRule>
  </conditionalFormatting>
  <conditionalFormatting sqref="E1095:G1095">
    <cfRule type="cellIs" dxfId="859" priority="1235" stopIfTrue="1" operator="equal">
      <formula>"NA"</formula>
    </cfRule>
    <cfRule type="cellIs" dxfId="858" priority="1236" stopIfTrue="1" operator="equal">
      <formula>"NA"</formula>
    </cfRule>
  </conditionalFormatting>
  <conditionalFormatting sqref="E1095:G1095">
    <cfRule type="cellIs" dxfId="857" priority="1233" operator="equal">
      <formula>"NA"</formula>
    </cfRule>
    <cfRule type="cellIs" dxfId="856" priority="1234" operator="equal">
      <formula>"NA"</formula>
    </cfRule>
  </conditionalFormatting>
  <conditionalFormatting sqref="E1098:G1104">
    <cfRule type="cellIs" dxfId="855" priority="1231" stopIfTrue="1" operator="equal">
      <formula>"NA"</formula>
    </cfRule>
    <cfRule type="cellIs" dxfId="854" priority="1232" stopIfTrue="1" operator="equal">
      <formula>"NA"</formula>
    </cfRule>
  </conditionalFormatting>
  <conditionalFormatting sqref="E1098:G1104">
    <cfRule type="cellIs" dxfId="853" priority="1229" stopIfTrue="1" operator="equal">
      <formula>"NA"</formula>
    </cfRule>
    <cfRule type="cellIs" dxfId="852" priority="1230" stopIfTrue="1" operator="equal">
      <formula>"NA"</formula>
    </cfRule>
  </conditionalFormatting>
  <conditionalFormatting sqref="E1098:G1104">
    <cfRule type="cellIs" dxfId="851" priority="1227" operator="equal">
      <formula>"NA"</formula>
    </cfRule>
    <cfRule type="cellIs" dxfId="850" priority="1228" operator="equal">
      <formula>"NA"</formula>
    </cfRule>
  </conditionalFormatting>
  <conditionalFormatting sqref="E1098:G1104">
    <cfRule type="cellIs" dxfId="849" priority="1225" stopIfTrue="1" operator="equal">
      <formula>"NA"</formula>
    </cfRule>
    <cfRule type="cellIs" dxfId="848" priority="1226" stopIfTrue="1" operator="equal">
      <formula>"NA"</formula>
    </cfRule>
  </conditionalFormatting>
  <conditionalFormatting sqref="E1098:G1104">
    <cfRule type="cellIs" dxfId="847" priority="1223" operator="equal">
      <formula>"NA"</formula>
    </cfRule>
    <cfRule type="cellIs" dxfId="846" priority="1224" operator="equal">
      <formula>"NA"</formula>
    </cfRule>
  </conditionalFormatting>
  <conditionalFormatting sqref="I1095">
    <cfRule type="cellIs" dxfId="845" priority="1221" stopIfTrue="1" operator="equal">
      <formula>"NA"</formula>
    </cfRule>
    <cfRule type="cellIs" dxfId="844" priority="1222" stopIfTrue="1" operator="equal">
      <formula>"NA"</formula>
    </cfRule>
  </conditionalFormatting>
  <conditionalFormatting sqref="I1095">
    <cfRule type="cellIs" dxfId="843" priority="1219" stopIfTrue="1" operator="equal">
      <formula>"NA"</formula>
    </cfRule>
    <cfRule type="cellIs" dxfId="842" priority="1220" stopIfTrue="1" operator="equal">
      <formula>"NA"</formula>
    </cfRule>
  </conditionalFormatting>
  <conditionalFormatting sqref="I1095">
    <cfRule type="cellIs" dxfId="841" priority="1217" operator="equal">
      <formula>"NA"</formula>
    </cfRule>
    <cfRule type="cellIs" dxfId="840" priority="1218" operator="equal">
      <formula>"NA"</formula>
    </cfRule>
  </conditionalFormatting>
  <conditionalFormatting sqref="I1095">
    <cfRule type="cellIs" dxfId="839" priority="1215" stopIfTrue="1" operator="equal">
      <formula>"NA"</formula>
    </cfRule>
    <cfRule type="cellIs" dxfId="838" priority="1216" stopIfTrue="1" operator="equal">
      <formula>"NA"</formula>
    </cfRule>
  </conditionalFormatting>
  <conditionalFormatting sqref="I1095">
    <cfRule type="cellIs" dxfId="837" priority="1213" operator="equal">
      <formula>"NA"</formula>
    </cfRule>
    <cfRule type="cellIs" dxfId="836" priority="1214" operator="equal">
      <formula>"NA"</formula>
    </cfRule>
  </conditionalFormatting>
  <conditionalFormatting sqref="I1098:I1104">
    <cfRule type="cellIs" dxfId="835" priority="1211" stopIfTrue="1" operator="equal">
      <formula>"NA"</formula>
    </cfRule>
    <cfRule type="cellIs" dxfId="834" priority="1212" stopIfTrue="1" operator="equal">
      <formula>"NA"</formula>
    </cfRule>
  </conditionalFormatting>
  <conditionalFormatting sqref="I1098:I1104">
    <cfRule type="cellIs" dxfId="833" priority="1209" stopIfTrue="1" operator="equal">
      <formula>"NA"</formula>
    </cfRule>
    <cfRule type="cellIs" dxfId="832" priority="1210" stopIfTrue="1" operator="equal">
      <formula>"NA"</formula>
    </cfRule>
  </conditionalFormatting>
  <conditionalFormatting sqref="I1098:I1104">
    <cfRule type="cellIs" dxfId="831" priority="1207" operator="equal">
      <formula>"NA"</formula>
    </cfRule>
    <cfRule type="cellIs" dxfId="830" priority="1208" operator="equal">
      <formula>"NA"</formula>
    </cfRule>
  </conditionalFormatting>
  <conditionalFormatting sqref="I1098:I1104">
    <cfRule type="cellIs" dxfId="829" priority="1205" stopIfTrue="1" operator="equal">
      <formula>"NA"</formula>
    </cfRule>
    <cfRule type="cellIs" dxfId="828" priority="1206" stopIfTrue="1" operator="equal">
      <formula>"NA"</formula>
    </cfRule>
  </conditionalFormatting>
  <conditionalFormatting sqref="I1098:I1104">
    <cfRule type="cellIs" dxfId="827" priority="1203" operator="equal">
      <formula>"NA"</formula>
    </cfRule>
    <cfRule type="cellIs" dxfId="826" priority="1204" operator="equal">
      <formula>"NA"</formula>
    </cfRule>
  </conditionalFormatting>
  <conditionalFormatting sqref="H1096:H1097">
    <cfRule type="cellIs" dxfId="825" priority="1201" stopIfTrue="1" operator="equal">
      <formula>"NA"</formula>
    </cfRule>
    <cfRule type="cellIs" dxfId="824" priority="1202" stopIfTrue="1" operator="equal">
      <formula>"NA"</formula>
    </cfRule>
  </conditionalFormatting>
  <conditionalFormatting sqref="F153:G153">
    <cfRule type="cellIs" dxfId="823" priority="1197" operator="equal">
      <formula>"NA"</formula>
    </cfRule>
    <cfRule type="cellIs" dxfId="822" priority="1198" operator="equal">
      <formula>"NA"</formula>
    </cfRule>
  </conditionalFormatting>
  <conditionalFormatting sqref="F157:G157">
    <cfRule type="cellIs" dxfId="821" priority="1195" operator="equal">
      <formula>"NA"</formula>
    </cfRule>
    <cfRule type="cellIs" dxfId="820" priority="1196" operator="equal">
      <formula>"NA"</formula>
    </cfRule>
  </conditionalFormatting>
  <conditionalFormatting sqref="F158:G158">
    <cfRule type="cellIs" dxfId="819" priority="1193" operator="equal">
      <formula>"NA"</formula>
    </cfRule>
    <cfRule type="cellIs" dxfId="818" priority="1194" operator="equal">
      <formula>"NA"</formula>
    </cfRule>
  </conditionalFormatting>
  <conditionalFormatting sqref="F160">
    <cfRule type="cellIs" dxfId="817" priority="1191" operator="equal">
      <formula>"NA"</formula>
    </cfRule>
    <cfRule type="cellIs" dxfId="816" priority="1192" operator="equal">
      <formula>"NA"</formula>
    </cfRule>
  </conditionalFormatting>
  <conditionalFormatting sqref="F177">
    <cfRule type="cellIs" dxfId="815" priority="1189" operator="equal">
      <formula>"NA"</formula>
    </cfRule>
    <cfRule type="cellIs" dxfId="814" priority="1190" operator="equal">
      <formula>"NA"</formula>
    </cfRule>
  </conditionalFormatting>
  <conditionalFormatting sqref="F363:G363">
    <cfRule type="cellIs" dxfId="813" priority="1183" operator="equal">
      <formula>"NA"</formula>
    </cfRule>
    <cfRule type="cellIs" dxfId="812" priority="1184" operator="equal">
      <formula>"NA"</formula>
    </cfRule>
  </conditionalFormatting>
  <conditionalFormatting sqref="F381">
    <cfRule type="cellIs" dxfId="811" priority="1181" operator="equal">
      <formula>"NA"</formula>
    </cfRule>
    <cfRule type="cellIs" dxfId="810" priority="1182" operator="equal">
      <formula>"NA"</formula>
    </cfRule>
  </conditionalFormatting>
  <conditionalFormatting sqref="E19:G19">
    <cfRule type="cellIs" dxfId="809" priority="1169" operator="equal">
      <formula>"NA"</formula>
    </cfRule>
    <cfRule type="cellIs" dxfId="808" priority="1170" operator="equal">
      <formula>"NA"</formula>
    </cfRule>
  </conditionalFormatting>
  <conditionalFormatting sqref="E19:G19">
    <cfRule type="cellIs" dxfId="807" priority="1167" operator="equal">
      <formula>"NA"</formula>
    </cfRule>
    <cfRule type="cellIs" dxfId="806" priority="1168" operator="equal">
      <formula>"NA"</formula>
    </cfRule>
  </conditionalFormatting>
  <conditionalFormatting sqref="E20:G20">
    <cfRule type="cellIs" dxfId="805" priority="1165" operator="equal">
      <formula>"NA"</formula>
    </cfRule>
    <cfRule type="cellIs" dxfId="804" priority="1166" operator="equal">
      <formula>"NA"</formula>
    </cfRule>
  </conditionalFormatting>
  <conditionalFormatting sqref="E20:G20">
    <cfRule type="cellIs" dxfId="803" priority="1163" operator="equal">
      <formula>"NA"</formula>
    </cfRule>
    <cfRule type="cellIs" dxfId="802" priority="1164" operator="equal">
      <formula>"NA"</formula>
    </cfRule>
  </conditionalFormatting>
  <conditionalFormatting sqref="E158:G158">
    <cfRule type="cellIs" dxfId="801" priority="1155" operator="equal">
      <formula>"NA"</formula>
    </cfRule>
    <cfRule type="cellIs" dxfId="800" priority="1156" operator="equal">
      <formula>"NA"</formula>
    </cfRule>
  </conditionalFormatting>
  <conditionalFormatting sqref="E158:G158">
    <cfRule type="cellIs" dxfId="799" priority="1153" operator="equal">
      <formula>"NA"</formula>
    </cfRule>
    <cfRule type="cellIs" dxfId="798" priority="1154" operator="equal">
      <formula>"NA"</formula>
    </cfRule>
  </conditionalFormatting>
  <conditionalFormatting sqref="E160:F160">
    <cfRule type="cellIs" dxfId="797" priority="1151" operator="equal">
      <formula>"NA"</formula>
    </cfRule>
    <cfRule type="cellIs" dxfId="796" priority="1152" operator="equal">
      <formula>"NA"</formula>
    </cfRule>
  </conditionalFormatting>
  <conditionalFormatting sqref="E162">
    <cfRule type="cellIs" dxfId="795" priority="1149" operator="equal">
      <formula>"NA"</formula>
    </cfRule>
    <cfRule type="cellIs" dxfId="794" priority="1150" operator="equal">
      <formula>"NA"</formula>
    </cfRule>
  </conditionalFormatting>
  <conditionalFormatting sqref="E167">
    <cfRule type="cellIs" dxfId="793" priority="1147" operator="equal">
      <formula>"NA"</formula>
    </cfRule>
    <cfRule type="cellIs" dxfId="792" priority="1148" operator="equal">
      <formula>"NA"</formula>
    </cfRule>
  </conditionalFormatting>
  <conditionalFormatting sqref="E168">
    <cfRule type="cellIs" dxfId="791" priority="1145" operator="equal">
      <formula>"NA"</formula>
    </cfRule>
    <cfRule type="cellIs" dxfId="790" priority="1146" operator="equal">
      <formula>"NA"</formula>
    </cfRule>
  </conditionalFormatting>
  <conditionalFormatting sqref="E177:F177">
    <cfRule type="cellIs" dxfId="789" priority="1135" operator="equal">
      <formula>"NA"</formula>
    </cfRule>
    <cfRule type="cellIs" dxfId="788" priority="1136" operator="equal">
      <formula>"NA"</formula>
    </cfRule>
  </conditionalFormatting>
  <conditionalFormatting sqref="E179">
    <cfRule type="cellIs" dxfId="787" priority="1133" operator="equal">
      <formula>"NA"</formula>
    </cfRule>
    <cfRule type="cellIs" dxfId="786" priority="1134" operator="equal">
      <formula>"NA"</formula>
    </cfRule>
  </conditionalFormatting>
  <conditionalFormatting sqref="E184">
    <cfRule type="cellIs" dxfId="785" priority="1131" operator="equal">
      <formula>"NA"</formula>
    </cfRule>
    <cfRule type="cellIs" dxfId="784" priority="1132" operator="equal">
      <formula>"NA"</formula>
    </cfRule>
  </conditionalFormatting>
  <conditionalFormatting sqref="E185">
    <cfRule type="cellIs" dxfId="783" priority="1129" operator="equal">
      <formula>"NA"</formula>
    </cfRule>
    <cfRule type="cellIs" dxfId="782" priority="1130" operator="equal">
      <formula>"NA"</formula>
    </cfRule>
  </conditionalFormatting>
  <conditionalFormatting sqref="E358:G358">
    <cfRule type="cellIs" dxfId="781" priority="1101" operator="equal">
      <formula>"NA"</formula>
    </cfRule>
    <cfRule type="cellIs" dxfId="780" priority="1102" operator="equal">
      <formula>"NA"</formula>
    </cfRule>
  </conditionalFormatting>
  <conditionalFormatting sqref="E370:F370">
    <cfRule type="cellIs" dxfId="779" priority="1093" operator="equal">
      <formula>"NA"</formula>
    </cfRule>
    <cfRule type="cellIs" dxfId="778" priority="1094" operator="equal">
      <formula>"NA"</formula>
    </cfRule>
  </conditionalFormatting>
  <conditionalFormatting sqref="E369:F369">
    <cfRule type="cellIs" dxfId="777" priority="1089" operator="equal">
      <formula>"NA"</formula>
    </cfRule>
    <cfRule type="cellIs" dxfId="776" priority="1090" operator="equal">
      <formula>"NA"</formula>
    </cfRule>
  </conditionalFormatting>
  <conditionalFormatting sqref="E369:F369">
    <cfRule type="cellIs" dxfId="775" priority="1087" operator="equal">
      <formula>"NA"</formula>
    </cfRule>
    <cfRule type="cellIs" dxfId="774" priority="1088" operator="equal">
      <formula>"NA"</formula>
    </cfRule>
  </conditionalFormatting>
  <conditionalFormatting sqref="E375:F375">
    <cfRule type="cellIs" dxfId="773" priority="1085" operator="equal">
      <formula>"NA"</formula>
    </cfRule>
    <cfRule type="cellIs" dxfId="772" priority="1086" operator="equal">
      <formula>"NA"</formula>
    </cfRule>
  </conditionalFormatting>
  <conditionalFormatting sqref="E376:F376">
    <cfRule type="cellIs" dxfId="771" priority="1083" operator="equal">
      <formula>"NA"</formula>
    </cfRule>
    <cfRule type="cellIs" dxfId="770" priority="1084" operator="equal">
      <formula>"NA"</formula>
    </cfRule>
  </conditionalFormatting>
  <conditionalFormatting sqref="E395:G395">
    <cfRule type="cellIs" dxfId="769" priority="1073" operator="equal">
      <formula>"NA"</formula>
    </cfRule>
    <cfRule type="cellIs" dxfId="768" priority="1074" operator="equal">
      <formula>"NA"</formula>
    </cfRule>
  </conditionalFormatting>
  <conditionalFormatting sqref="E397:G397">
    <cfRule type="cellIs" dxfId="767" priority="1071" operator="equal">
      <formula>"NA"</formula>
    </cfRule>
    <cfRule type="cellIs" dxfId="766" priority="1072" operator="equal">
      <formula>"NA"</formula>
    </cfRule>
  </conditionalFormatting>
  <conditionalFormatting sqref="E771:G771">
    <cfRule type="cellIs" dxfId="765" priority="1065" stopIfTrue="1" operator="equal">
      <formula>"NA"</formula>
    </cfRule>
    <cfRule type="cellIs" dxfId="764" priority="1066" stopIfTrue="1" operator="equal">
      <formula>"NA"</formula>
    </cfRule>
  </conditionalFormatting>
  <conditionalFormatting sqref="E911:G911">
    <cfRule type="cellIs" dxfId="763" priority="963" stopIfTrue="1" operator="equal">
      <formula>"NA"</formula>
    </cfRule>
    <cfRule type="cellIs" dxfId="762" priority="964" stopIfTrue="1" operator="equal">
      <formula>"NA"</formula>
    </cfRule>
  </conditionalFormatting>
  <conditionalFormatting sqref="E911:G911">
    <cfRule type="cellIs" dxfId="761" priority="961" stopIfTrue="1" operator="equal">
      <formula>"NA"</formula>
    </cfRule>
    <cfRule type="cellIs" dxfId="760" priority="962" stopIfTrue="1" operator="equal">
      <formula>"NA"</formula>
    </cfRule>
  </conditionalFormatting>
  <conditionalFormatting sqref="E911:G911">
    <cfRule type="cellIs" dxfId="759" priority="959" stopIfTrue="1" operator="equal">
      <formula>"NA"</formula>
    </cfRule>
    <cfRule type="cellIs" dxfId="758" priority="960" stopIfTrue="1" operator="equal">
      <formula>"NA"</formula>
    </cfRule>
  </conditionalFormatting>
  <conditionalFormatting sqref="E911:G911">
    <cfRule type="cellIs" dxfId="757" priority="957" operator="equal">
      <formula>"NA"</formula>
    </cfRule>
    <cfRule type="cellIs" dxfId="756" priority="958" operator="equal">
      <formula>"NA"</formula>
    </cfRule>
  </conditionalFormatting>
  <conditionalFormatting sqref="E911:G911">
    <cfRule type="cellIs" dxfId="755" priority="955" stopIfTrue="1" operator="equal">
      <formula>"NA"</formula>
    </cfRule>
    <cfRule type="cellIs" dxfId="754" priority="956" stopIfTrue="1" operator="equal">
      <formula>"NA"</formula>
    </cfRule>
  </conditionalFormatting>
  <conditionalFormatting sqref="E911:G911">
    <cfRule type="cellIs" dxfId="753" priority="953" operator="equal">
      <formula>"NA"</formula>
    </cfRule>
    <cfRule type="cellIs" dxfId="752" priority="954" operator="equal">
      <formula>"NA"</formula>
    </cfRule>
  </conditionalFormatting>
  <conditionalFormatting sqref="E914:G914">
    <cfRule type="cellIs" dxfId="751" priority="951" stopIfTrue="1" operator="equal">
      <formula>"NA"</formula>
    </cfRule>
    <cfRule type="cellIs" dxfId="750" priority="952" stopIfTrue="1" operator="equal">
      <formula>"NA"</formula>
    </cfRule>
  </conditionalFormatting>
  <conditionalFormatting sqref="E914:G914">
    <cfRule type="cellIs" dxfId="749" priority="949" stopIfTrue="1" operator="equal">
      <formula>"NA"</formula>
    </cfRule>
    <cfRule type="cellIs" dxfId="748" priority="950" stopIfTrue="1" operator="equal">
      <formula>"NA"</formula>
    </cfRule>
  </conditionalFormatting>
  <conditionalFormatting sqref="E914:G914">
    <cfRule type="cellIs" dxfId="747" priority="947" stopIfTrue="1" operator="equal">
      <formula>"NA"</formula>
    </cfRule>
    <cfRule type="cellIs" dxfId="746" priority="948" stopIfTrue="1" operator="equal">
      <formula>"NA"</formula>
    </cfRule>
  </conditionalFormatting>
  <conditionalFormatting sqref="E914:G914">
    <cfRule type="cellIs" dxfId="745" priority="945" operator="equal">
      <formula>"NA"</formula>
    </cfRule>
    <cfRule type="cellIs" dxfId="744" priority="946" operator="equal">
      <formula>"NA"</formula>
    </cfRule>
  </conditionalFormatting>
  <conditionalFormatting sqref="E914:G914">
    <cfRule type="cellIs" dxfId="743" priority="943" stopIfTrue="1" operator="equal">
      <formula>"NA"</formula>
    </cfRule>
    <cfRule type="cellIs" dxfId="742" priority="944" stopIfTrue="1" operator="equal">
      <formula>"NA"</formula>
    </cfRule>
  </conditionalFormatting>
  <conditionalFormatting sqref="E914:G914">
    <cfRule type="cellIs" dxfId="741" priority="941" operator="equal">
      <formula>"NA"</formula>
    </cfRule>
    <cfRule type="cellIs" dxfId="740" priority="942" operator="equal">
      <formula>"NA"</formula>
    </cfRule>
  </conditionalFormatting>
  <conditionalFormatting sqref="E160">
    <cfRule type="cellIs" dxfId="739" priority="909" operator="equal">
      <formula>"NA"</formula>
    </cfRule>
    <cfRule type="cellIs" dxfId="738" priority="910" operator="equal">
      <formula>"NA"</formula>
    </cfRule>
  </conditionalFormatting>
  <conditionalFormatting sqref="F160">
    <cfRule type="cellIs" dxfId="737" priority="907" operator="equal">
      <formula>"NA"</formula>
    </cfRule>
    <cfRule type="cellIs" dxfId="736" priority="908" operator="equal">
      <formula>"NA"</formula>
    </cfRule>
  </conditionalFormatting>
  <conditionalFormatting sqref="F161:F168">
    <cfRule type="cellIs" dxfId="735" priority="899" operator="equal">
      <formula>"NA"</formula>
    </cfRule>
    <cfRule type="cellIs" dxfId="734" priority="900" operator="equal">
      <formula>"NA"</formula>
    </cfRule>
  </conditionalFormatting>
  <conditionalFormatting sqref="F161:F168">
    <cfRule type="cellIs" dxfId="733" priority="897" operator="equal">
      <formula>"NA"</formula>
    </cfRule>
    <cfRule type="cellIs" dxfId="732" priority="898" operator="equal">
      <formula>"NA"</formula>
    </cfRule>
  </conditionalFormatting>
  <conditionalFormatting sqref="E161:E168">
    <cfRule type="cellIs" dxfId="731" priority="895" operator="equal">
      <formula>"NA"</formula>
    </cfRule>
    <cfRule type="cellIs" dxfId="730" priority="896" operator="equal">
      <formula>"NA"</formula>
    </cfRule>
  </conditionalFormatting>
  <conditionalFormatting sqref="E170">
    <cfRule type="cellIs" dxfId="729" priority="893" operator="equal">
      <formula>"NA"</formula>
    </cfRule>
    <cfRule type="cellIs" dxfId="728" priority="894" operator="equal">
      <formula>"NA"</formula>
    </cfRule>
  </conditionalFormatting>
  <conditionalFormatting sqref="F170">
    <cfRule type="cellIs" dxfId="727" priority="891" operator="equal">
      <formula>"NA"</formula>
    </cfRule>
    <cfRule type="cellIs" dxfId="726" priority="892" operator="equal">
      <formula>"NA"</formula>
    </cfRule>
  </conditionalFormatting>
  <conditionalFormatting sqref="G170">
    <cfRule type="cellIs" dxfId="725" priority="889" operator="equal">
      <formula>"NA"</formula>
    </cfRule>
    <cfRule type="cellIs" dxfId="724" priority="890" operator="equal">
      <formula>"NA"</formula>
    </cfRule>
  </conditionalFormatting>
  <conditionalFormatting sqref="E171">
    <cfRule type="cellIs" dxfId="723" priority="887" operator="equal">
      <formula>"NA"</formula>
    </cfRule>
    <cfRule type="cellIs" dxfId="722" priority="888" operator="equal">
      <formula>"NA"</formula>
    </cfRule>
  </conditionalFormatting>
  <conditionalFormatting sqref="F171">
    <cfRule type="cellIs" dxfId="721" priority="885" operator="equal">
      <formula>"NA"</formula>
    </cfRule>
    <cfRule type="cellIs" dxfId="720" priority="886" operator="equal">
      <formula>"NA"</formula>
    </cfRule>
  </conditionalFormatting>
  <conditionalFormatting sqref="G171">
    <cfRule type="cellIs" dxfId="719" priority="883" operator="equal">
      <formula>"NA"</formula>
    </cfRule>
    <cfRule type="cellIs" dxfId="718" priority="884" operator="equal">
      <formula>"NA"</formula>
    </cfRule>
  </conditionalFormatting>
  <conditionalFormatting sqref="E172">
    <cfRule type="cellIs" dxfId="717" priority="881" operator="equal">
      <formula>"NA"</formula>
    </cfRule>
    <cfRule type="cellIs" dxfId="716" priority="882" operator="equal">
      <formula>"NA"</formula>
    </cfRule>
  </conditionalFormatting>
  <conditionalFormatting sqref="F172">
    <cfRule type="cellIs" dxfId="715" priority="879" operator="equal">
      <formula>"NA"</formula>
    </cfRule>
    <cfRule type="cellIs" dxfId="714" priority="880" operator="equal">
      <formula>"NA"</formula>
    </cfRule>
  </conditionalFormatting>
  <conditionalFormatting sqref="G172">
    <cfRule type="cellIs" dxfId="713" priority="877" operator="equal">
      <formula>"NA"</formula>
    </cfRule>
    <cfRule type="cellIs" dxfId="712" priority="878" operator="equal">
      <formula>"NA"</formula>
    </cfRule>
  </conditionalFormatting>
  <conditionalFormatting sqref="E175">
    <cfRule type="cellIs" dxfId="711" priority="875" operator="equal">
      <formula>"NA"</formula>
    </cfRule>
    <cfRule type="cellIs" dxfId="710" priority="876" operator="equal">
      <formula>"NA"</formula>
    </cfRule>
  </conditionalFormatting>
  <conditionalFormatting sqref="E175">
    <cfRule type="cellIs" dxfId="709" priority="873" operator="equal">
      <formula>"NA"</formula>
    </cfRule>
    <cfRule type="cellIs" dxfId="708" priority="874" operator="equal">
      <formula>"NA"</formula>
    </cfRule>
  </conditionalFormatting>
  <conditionalFormatting sqref="F175">
    <cfRule type="cellIs" dxfId="707" priority="871" operator="equal">
      <formula>"NA"</formula>
    </cfRule>
    <cfRule type="cellIs" dxfId="706" priority="872" operator="equal">
      <formula>"NA"</formula>
    </cfRule>
  </conditionalFormatting>
  <conditionalFormatting sqref="F175">
    <cfRule type="cellIs" dxfId="705" priority="869" operator="equal">
      <formula>"NA"</formula>
    </cfRule>
    <cfRule type="cellIs" dxfId="704" priority="870" operator="equal">
      <formula>"NA"</formula>
    </cfRule>
  </conditionalFormatting>
  <conditionalFormatting sqref="E177">
    <cfRule type="cellIs" dxfId="703" priority="863" operator="equal">
      <formula>"NA"</formula>
    </cfRule>
    <cfRule type="cellIs" dxfId="702" priority="864" operator="equal">
      <formula>"NA"</formula>
    </cfRule>
  </conditionalFormatting>
  <conditionalFormatting sqref="F177">
    <cfRule type="cellIs" dxfId="701" priority="861" operator="equal">
      <formula>"NA"</formula>
    </cfRule>
    <cfRule type="cellIs" dxfId="700" priority="862" operator="equal">
      <formula>"NA"</formula>
    </cfRule>
  </conditionalFormatting>
  <conditionalFormatting sqref="E178:E185">
    <cfRule type="cellIs" dxfId="699" priority="857" operator="equal">
      <formula>"NA"</formula>
    </cfRule>
    <cfRule type="cellIs" dxfId="698" priority="858" operator="equal">
      <formula>"NA"</formula>
    </cfRule>
  </conditionalFormatting>
  <conditionalFormatting sqref="F178:F185">
    <cfRule type="cellIs" dxfId="697" priority="855" operator="equal">
      <formula>"NA"</formula>
    </cfRule>
    <cfRule type="cellIs" dxfId="696" priority="856" operator="equal">
      <formula>"NA"</formula>
    </cfRule>
  </conditionalFormatting>
  <conditionalFormatting sqref="F178:F185">
    <cfRule type="cellIs" dxfId="695" priority="853" operator="equal">
      <formula>"NA"</formula>
    </cfRule>
    <cfRule type="cellIs" dxfId="694" priority="854" operator="equal">
      <formula>"NA"</formula>
    </cfRule>
  </conditionalFormatting>
  <conditionalFormatting sqref="E187">
    <cfRule type="cellIs" dxfId="693" priority="847" operator="equal">
      <formula>"NA"</formula>
    </cfRule>
    <cfRule type="cellIs" dxfId="692" priority="848" operator="equal">
      <formula>"NA"</formula>
    </cfRule>
  </conditionalFormatting>
  <conditionalFormatting sqref="F187">
    <cfRule type="cellIs" dxfId="691" priority="845" operator="equal">
      <formula>"NA"</formula>
    </cfRule>
    <cfRule type="cellIs" dxfId="690" priority="846" operator="equal">
      <formula>"NA"</formula>
    </cfRule>
  </conditionalFormatting>
  <conditionalFormatting sqref="G187">
    <cfRule type="cellIs" dxfId="689" priority="843" operator="equal">
      <formula>"NA"</formula>
    </cfRule>
    <cfRule type="cellIs" dxfId="688" priority="844" operator="equal">
      <formula>"NA"</formula>
    </cfRule>
  </conditionalFormatting>
  <conditionalFormatting sqref="E188:E189">
    <cfRule type="cellIs" dxfId="687" priority="841" operator="equal">
      <formula>"NA"</formula>
    </cfRule>
    <cfRule type="cellIs" dxfId="686" priority="842" operator="equal">
      <formula>"NA"</formula>
    </cfRule>
  </conditionalFormatting>
  <conditionalFormatting sqref="F188:F189">
    <cfRule type="cellIs" dxfId="685" priority="839" operator="equal">
      <formula>"NA"</formula>
    </cfRule>
    <cfRule type="cellIs" dxfId="684" priority="840" operator="equal">
      <formula>"NA"</formula>
    </cfRule>
  </conditionalFormatting>
  <conditionalFormatting sqref="G188:G189">
    <cfRule type="cellIs" dxfId="683" priority="837" operator="equal">
      <formula>"NA"</formula>
    </cfRule>
    <cfRule type="cellIs" dxfId="682" priority="838" operator="equal">
      <formula>"NA"</formula>
    </cfRule>
  </conditionalFormatting>
  <conditionalFormatting sqref="E655">
    <cfRule type="cellIs" dxfId="681" priority="819" operator="equal">
      <formula>"NA"</formula>
    </cfRule>
    <cfRule type="cellIs" dxfId="680" priority="820" operator="equal">
      <formula>"NA"</formula>
    </cfRule>
  </conditionalFormatting>
  <conditionalFormatting sqref="E655">
    <cfRule type="cellIs" dxfId="679" priority="817" operator="equal">
      <formula>"NA"</formula>
    </cfRule>
    <cfRule type="cellIs" dxfId="678" priority="818" operator="equal">
      <formula>"NA"</formula>
    </cfRule>
  </conditionalFormatting>
  <conditionalFormatting sqref="F655">
    <cfRule type="cellIs" dxfId="677" priority="815" operator="equal">
      <formula>"NA"</formula>
    </cfRule>
    <cfRule type="cellIs" dxfId="676" priority="816" operator="equal">
      <formula>"NA"</formula>
    </cfRule>
  </conditionalFormatting>
  <conditionalFormatting sqref="F655">
    <cfRule type="cellIs" dxfId="675" priority="813" operator="equal">
      <formula>"NA"</formula>
    </cfRule>
    <cfRule type="cellIs" dxfId="674" priority="814" operator="equal">
      <formula>"NA"</formula>
    </cfRule>
  </conditionalFormatting>
  <conditionalFormatting sqref="G655">
    <cfRule type="cellIs" dxfId="673" priority="811" operator="equal">
      <formula>"NA"</formula>
    </cfRule>
    <cfRule type="cellIs" dxfId="672" priority="812" operator="equal">
      <formula>"NA"</formula>
    </cfRule>
  </conditionalFormatting>
  <conditionalFormatting sqref="G655">
    <cfRule type="cellIs" dxfId="671" priority="809" operator="equal">
      <formula>"NA"</formula>
    </cfRule>
    <cfRule type="cellIs" dxfId="670" priority="810" operator="equal">
      <formula>"NA"</formula>
    </cfRule>
  </conditionalFormatting>
  <conditionalFormatting sqref="E772">
    <cfRule type="cellIs" dxfId="669" priority="807" stopIfTrue="1" operator="equal">
      <formula>"NA"</formula>
    </cfRule>
    <cfRule type="cellIs" dxfId="668" priority="808" stopIfTrue="1" operator="equal">
      <formula>"NA"</formula>
    </cfRule>
  </conditionalFormatting>
  <conditionalFormatting sqref="F772">
    <cfRule type="cellIs" dxfId="667" priority="805" stopIfTrue="1" operator="equal">
      <formula>"NA"</formula>
    </cfRule>
    <cfRule type="cellIs" dxfId="666" priority="806" stopIfTrue="1" operator="equal">
      <formula>"NA"</formula>
    </cfRule>
  </conditionalFormatting>
  <conditionalFormatting sqref="G772">
    <cfRule type="cellIs" dxfId="665" priority="803" stopIfTrue="1" operator="equal">
      <formula>"NA"</formula>
    </cfRule>
    <cfRule type="cellIs" dxfId="664" priority="804" stopIfTrue="1" operator="equal">
      <formula>"NA"</formula>
    </cfRule>
  </conditionalFormatting>
  <conditionalFormatting sqref="E773">
    <cfRule type="cellIs" dxfId="663" priority="801" stopIfTrue="1" operator="equal">
      <formula>"NA"</formula>
    </cfRule>
    <cfRule type="cellIs" dxfId="662" priority="802" stopIfTrue="1" operator="equal">
      <formula>"NA"</formula>
    </cfRule>
  </conditionalFormatting>
  <conditionalFormatting sqref="F773">
    <cfRule type="cellIs" dxfId="661" priority="797" stopIfTrue="1" operator="equal">
      <formula>"NA"</formula>
    </cfRule>
    <cfRule type="cellIs" dxfId="660" priority="798" stopIfTrue="1" operator="equal">
      <formula>"NA"</formula>
    </cfRule>
  </conditionalFormatting>
  <conditionalFormatting sqref="G773">
    <cfRule type="cellIs" dxfId="659" priority="795" stopIfTrue="1" operator="equal">
      <formula>"NA"</formula>
    </cfRule>
    <cfRule type="cellIs" dxfId="658" priority="796" stopIfTrue="1" operator="equal">
      <formula>"NA"</formula>
    </cfRule>
  </conditionalFormatting>
  <conditionalFormatting sqref="E774">
    <cfRule type="cellIs" dxfId="657" priority="793" stopIfTrue="1" operator="equal">
      <formula>"NA"</formula>
    </cfRule>
    <cfRule type="cellIs" dxfId="656" priority="794" stopIfTrue="1" operator="equal">
      <formula>"NA"</formula>
    </cfRule>
  </conditionalFormatting>
  <conditionalFormatting sqref="E774">
    <cfRule type="cellIs" dxfId="655" priority="791" operator="equal">
      <formula>"NA"</formula>
    </cfRule>
    <cfRule type="cellIs" dxfId="654" priority="792" operator="equal">
      <formula>"NA"</formula>
    </cfRule>
  </conditionalFormatting>
  <conditionalFormatting sqref="E774">
    <cfRule type="cellIs" dxfId="653" priority="789" operator="equal">
      <formula>"NA"</formula>
    </cfRule>
    <cfRule type="cellIs" dxfId="652" priority="790" operator="equal">
      <formula>"NA"</formula>
    </cfRule>
  </conditionalFormatting>
  <conditionalFormatting sqref="E774">
    <cfRule type="cellIs" dxfId="651" priority="787" operator="equal">
      <formula>"NA"</formula>
    </cfRule>
    <cfRule type="cellIs" dxfId="650" priority="788" operator="equal">
      <formula>"NA"</formula>
    </cfRule>
  </conditionalFormatting>
  <conditionalFormatting sqref="E774">
    <cfRule type="cellIs" dxfId="649" priority="785" stopIfTrue="1" operator="equal">
      <formula>"NA"</formula>
    </cfRule>
    <cfRule type="cellIs" dxfId="648" priority="786" stopIfTrue="1" operator="equal">
      <formula>"NA"</formula>
    </cfRule>
  </conditionalFormatting>
  <conditionalFormatting sqref="E774">
    <cfRule type="cellIs" dxfId="647" priority="783" operator="equal">
      <formula>"NA"</formula>
    </cfRule>
    <cfRule type="cellIs" dxfId="646" priority="784" operator="equal">
      <formula>"NA"</formula>
    </cfRule>
  </conditionalFormatting>
  <conditionalFormatting sqref="E774">
    <cfRule type="cellIs" dxfId="645" priority="781" operator="equal">
      <formula>"NA"</formula>
    </cfRule>
    <cfRule type="cellIs" dxfId="644" priority="782" operator="equal">
      <formula>"NA"</formula>
    </cfRule>
  </conditionalFormatting>
  <conditionalFormatting sqref="F774">
    <cfRule type="cellIs" dxfId="643" priority="779" stopIfTrue="1" operator="equal">
      <formula>"NA"</formula>
    </cfRule>
    <cfRule type="cellIs" dxfId="642" priority="780" stopIfTrue="1" operator="equal">
      <formula>"NA"</formula>
    </cfRule>
  </conditionalFormatting>
  <conditionalFormatting sqref="F774">
    <cfRule type="cellIs" dxfId="641" priority="777" operator="equal">
      <formula>"NA"</formula>
    </cfRule>
    <cfRule type="cellIs" dxfId="640" priority="778" operator="equal">
      <formula>"NA"</formula>
    </cfRule>
  </conditionalFormatting>
  <conditionalFormatting sqref="F774">
    <cfRule type="cellIs" dxfId="639" priority="775" operator="equal">
      <formula>"NA"</formula>
    </cfRule>
    <cfRule type="cellIs" dxfId="638" priority="776" operator="equal">
      <formula>"NA"</formula>
    </cfRule>
  </conditionalFormatting>
  <conditionalFormatting sqref="F774">
    <cfRule type="cellIs" dxfId="637" priority="773" operator="equal">
      <formula>"NA"</formula>
    </cfRule>
    <cfRule type="cellIs" dxfId="636" priority="774" operator="equal">
      <formula>"NA"</formula>
    </cfRule>
  </conditionalFormatting>
  <conditionalFormatting sqref="F774">
    <cfRule type="cellIs" dxfId="635" priority="771" stopIfTrue="1" operator="equal">
      <formula>"NA"</formula>
    </cfRule>
    <cfRule type="cellIs" dxfId="634" priority="772" stopIfTrue="1" operator="equal">
      <formula>"NA"</formula>
    </cfRule>
  </conditionalFormatting>
  <conditionalFormatting sqref="F774">
    <cfRule type="cellIs" dxfId="633" priority="769" operator="equal">
      <formula>"NA"</formula>
    </cfRule>
    <cfRule type="cellIs" dxfId="632" priority="770" operator="equal">
      <formula>"NA"</formula>
    </cfRule>
  </conditionalFormatting>
  <conditionalFormatting sqref="F774">
    <cfRule type="cellIs" dxfId="631" priority="767" operator="equal">
      <formula>"NA"</formula>
    </cfRule>
    <cfRule type="cellIs" dxfId="630" priority="768" operator="equal">
      <formula>"NA"</formula>
    </cfRule>
  </conditionalFormatting>
  <conditionalFormatting sqref="G774">
    <cfRule type="cellIs" dxfId="629" priority="765" stopIfTrue="1" operator="equal">
      <formula>"NA"</formula>
    </cfRule>
    <cfRule type="cellIs" dxfId="628" priority="766" stopIfTrue="1" operator="equal">
      <formula>"NA"</formula>
    </cfRule>
  </conditionalFormatting>
  <conditionalFormatting sqref="G774">
    <cfRule type="cellIs" dxfId="627" priority="763" operator="equal">
      <formula>"NA"</formula>
    </cfRule>
    <cfRule type="cellIs" dxfId="626" priority="764" operator="equal">
      <formula>"NA"</formula>
    </cfRule>
  </conditionalFormatting>
  <conditionalFormatting sqref="G774">
    <cfRule type="cellIs" dxfId="625" priority="761" operator="equal">
      <formula>"NA"</formula>
    </cfRule>
    <cfRule type="cellIs" dxfId="624" priority="762" operator="equal">
      <formula>"NA"</formula>
    </cfRule>
  </conditionalFormatting>
  <conditionalFormatting sqref="G774">
    <cfRule type="cellIs" dxfId="623" priority="759" operator="equal">
      <formula>"NA"</formula>
    </cfRule>
    <cfRule type="cellIs" dxfId="622" priority="760" operator="equal">
      <formula>"NA"</formula>
    </cfRule>
  </conditionalFormatting>
  <conditionalFormatting sqref="G774">
    <cfRule type="cellIs" dxfId="621" priority="757" stopIfTrue="1" operator="equal">
      <formula>"NA"</formula>
    </cfRule>
    <cfRule type="cellIs" dxfId="620" priority="758" stopIfTrue="1" operator="equal">
      <formula>"NA"</formula>
    </cfRule>
  </conditionalFormatting>
  <conditionalFormatting sqref="G774">
    <cfRule type="cellIs" dxfId="619" priority="755" operator="equal">
      <formula>"NA"</formula>
    </cfRule>
    <cfRule type="cellIs" dxfId="618" priority="756" operator="equal">
      <formula>"NA"</formula>
    </cfRule>
  </conditionalFormatting>
  <conditionalFormatting sqref="G774">
    <cfRule type="cellIs" dxfId="617" priority="753" operator="equal">
      <formula>"NA"</formula>
    </cfRule>
    <cfRule type="cellIs" dxfId="616" priority="754" operator="equal">
      <formula>"NA"</formula>
    </cfRule>
  </conditionalFormatting>
  <conditionalFormatting sqref="E775">
    <cfRule type="cellIs" dxfId="615" priority="751" stopIfTrue="1" operator="equal">
      <formula>"NA"</formula>
    </cfRule>
    <cfRule type="cellIs" dxfId="614" priority="752" stopIfTrue="1" operator="equal">
      <formula>"NA"</formula>
    </cfRule>
  </conditionalFormatting>
  <conditionalFormatting sqref="E775">
    <cfRule type="cellIs" dxfId="613" priority="749" operator="equal">
      <formula>"NA"</formula>
    </cfRule>
    <cfRule type="cellIs" dxfId="612" priority="750" operator="equal">
      <formula>"NA"</formula>
    </cfRule>
  </conditionalFormatting>
  <conditionalFormatting sqref="E775">
    <cfRule type="cellIs" dxfId="611" priority="747" operator="equal">
      <formula>"NA"</formula>
    </cfRule>
    <cfRule type="cellIs" dxfId="610" priority="748" operator="equal">
      <formula>"NA"</formula>
    </cfRule>
  </conditionalFormatting>
  <conditionalFormatting sqref="E775">
    <cfRule type="cellIs" dxfId="609" priority="745" operator="equal">
      <formula>"NA"</formula>
    </cfRule>
    <cfRule type="cellIs" dxfId="608" priority="746" operator="equal">
      <formula>"NA"</formula>
    </cfRule>
  </conditionalFormatting>
  <conditionalFormatting sqref="E775">
    <cfRule type="cellIs" dxfId="607" priority="743" stopIfTrue="1" operator="equal">
      <formula>"NA"</formula>
    </cfRule>
    <cfRule type="cellIs" dxfId="606" priority="744" stopIfTrue="1" operator="equal">
      <formula>"NA"</formula>
    </cfRule>
  </conditionalFormatting>
  <conditionalFormatting sqref="E775">
    <cfRule type="cellIs" dxfId="605" priority="741" operator="equal">
      <formula>"NA"</formula>
    </cfRule>
    <cfRule type="cellIs" dxfId="604" priority="742" operator="equal">
      <formula>"NA"</formula>
    </cfRule>
  </conditionalFormatting>
  <conditionalFormatting sqref="E775">
    <cfRule type="cellIs" dxfId="603" priority="739" operator="equal">
      <formula>"NA"</formula>
    </cfRule>
    <cfRule type="cellIs" dxfId="602" priority="740" operator="equal">
      <formula>"NA"</formula>
    </cfRule>
  </conditionalFormatting>
  <conditionalFormatting sqref="F775">
    <cfRule type="cellIs" dxfId="601" priority="737" stopIfTrue="1" operator="equal">
      <formula>"NA"</formula>
    </cfRule>
    <cfRule type="cellIs" dxfId="600" priority="738" stopIfTrue="1" operator="equal">
      <formula>"NA"</formula>
    </cfRule>
  </conditionalFormatting>
  <conditionalFormatting sqref="F775">
    <cfRule type="cellIs" dxfId="599" priority="735" operator="equal">
      <formula>"NA"</formula>
    </cfRule>
    <cfRule type="cellIs" dxfId="598" priority="736" operator="equal">
      <formula>"NA"</formula>
    </cfRule>
  </conditionalFormatting>
  <conditionalFormatting sqref="F775">
    <cfRule type="cellIs" dxfId="597" priority="733" operator="equal">
      <formula>"NA"</formula>
    </cfRule>
    <cfRule type="cellIs" dxfId="596" priority="734" operator="equal">
      <formula>"NA"</formula>
    </cfRule>
  </conditionalFormatting>
  <conditionalFormatting sqref="F775">
    <cfRule type="cellIs" dxfId="595" priority="731" operator="equal">
      <formula>"NA"</formula>
    </cfRule>
    <cfRule type="cellIs" dxfId="594" priority="732" operator="equal">
      <formula>"NA"</formula>
    </cfRule>
  </conditionalFormatting>
  <conditionalFormatting sqref="F775">
    <cfRule type="cellIs" dxfId="593" priority="729" stopIfTrue="1" operator="equal">
      <formula>"NA"</formula>
    </cfRule>
    <cfRule type="cellIs" dxfId="592" priority="730" stopIfTrue="1" operator="equal">
      <formula>"NA"</formula>
    </cfRule>
  </conditionalFormatting>
  <conditionalFormatting sqref="F775">
    <cfRule type="cellIs" dxfId="591" priority="727" operator="equal">
      <formula>"NA"</formula>
    </cfRule>
    <cfRule type="cellIs" dxfId="590" priority="728" operator="equal">
      <formula>"NA"</formula>
    </cfRule>
  </conditionalFormatting>
  <conditionalFormatting sqref="F775">
    <cfRule type="cellIs" dxfId="589" priority="725" operator="equal">
      <formula>"NA"</formula>
    </cfRule>
    <cfRule type="cellIs" dxfId="588" priority="726" operator="equal">
      <formula>"NA"</formula>
    </cfRule>
  </conditionalFormatting>
  <conditionalFormatting sqref="G775">
    <cfRule type="cellIs" dxfId="587" priority="723" stopIfTrue="1" operator="equal">
      <formula>"NA"</formula>
    </cfRule>
    <cfRule type="cellIs" dxfId="586" priority="724" stopIfTrue="1" operator="equal">
      <formula>"NA"</formula>
    </cfRule>
  </conditionalFormatting>
  <conditionalFormatting sqref="G775">
    <cfRule type="cellIs" dxfId="585" priority="721" operator="equal">
      <formula>"NA"</formula>
    </cfRule>
    <cfRule type="cellIs" dxfId="584" priority="722" operator="equal">
      <formula>"NA"</formula>
    </cfRule>
  </conditionalFormatting>
  <conditionalFormatting sqref="G775">
    <cfRule type="cellIs" dxfId="583" priority="719" operator="equal">
      <formula>"NA"</formula>
    </cfRule>
    <cfRule type="cellIs" dxfId="582" priority="720" operator="equal">
      <formula>"NA"</formula>
    </cfRule>
  </conditionalFormatting>
  <conditionalFormatting sqref="G775">
    <cfRule type="cellIs" dxfId="581" priority="717" operator="equal">
      <formula>"NA"</formula>
    </cfRule>
    <cfRule type="cellIs" dxfId="580" priority="718" operator="equal">
      <formula>"NA"</formula>
    </cfRule>
  </conditionalFormatting>
  <conditionalFormatting sqref="G775">
    <cfRule type="cellIs" dxfId="579" priority="715" stopIfTrue="1" operator="equal">
      <formula>"NA"</formula>
    </cfRule>
    <cfRule type="cellIs" dxfId="578" priority="716" stopIfTrue="1" operator="equal">
      <formula>"NA"</formula>
    </cfRule>
  </conditionalFormatting>
  <conditionalFormatting sqref="G775">
    <cfRule type="cellIs" dxfId="577" priority="713" operator="equal">
      <formula>"NA"</formula>
    </cfRule>
    <cfRule type="cellIs" dxfId="576" priority="714" operator="equal">
      <formula>"NA"</formula>
    </cfRule>
  </conditionalFormatting>
  <conditionalFormatting sqref="G775">
    <cfRule type="cellIs" dxfId="575" priority="711" operator="equal">
      <formula>"NA"</formula>
    </cfRule>
    <cfRule type="cellIs" dxfId="574" priority="712" operator="equal">
      <formula>"NA"</formula>
    </cfRule>
  </conditionalFormatting>
  <conditionalFormatting sqref="E797:E801">
    <cfRule type="cellIs" dxfId="573" priority="709" stopIfTrue="1" operator="equal">
      <formula>"NA"</formula>
    </cfRule>
    <cfRule type="cellIs" dxfId="572" priority="710" stopIfTrue="1" operator="equal">
      <formula>"NA"</formula>
    </cfRule>
  </conditionalFormatting>
  <conditionalFormatting sqref="E800:E801">
    <cfRule type="cellIs" dxfId="571" priority="707" operator="equal">
      <formula>"NA"</formula>
    </cfRule>
    <cfRule type="cellIs" dxfId="570" priority="708" operator="equal">
      <formula>"NA"</formula>
    </cfRule>
  </conditionalFormatting>
  <conditionalFormatting sqref="E800:E801">
    <cfRule type="cellIs" dxfId="569" priority="705" stopIfTrue="1" operator="equal">
      <formula>"NA"</formula>
    </cfRule>
    <cfRule type="cellIs" dxfId="568" priority="706" stopIfTrue="1" operator="equal">
      <formula>"NA"</formula>
    </cfRule>
  </conditionalFormatting>
  <conditionalFormatting sqref="E800:E801">
    <cfRule type="cellIs" dxfId="567" priority="703" operator="equal">
      <formula>"NA"</formula>
    </cfRule>
    <cfRule type="cellIs" dxfId="566" priority="704" operator="equal">
      <formula>"NA"</formula>
    </cfRule>
  </conditionalFormatting>
  <conditionalFormatting sqref="E800:E801">
    <cfRule type="cellIs" dxfId="565" priority="701" operator="equal">
      <formula>"NA"</formula>
    </cfRule>
    <cfRule type="cellIs" dxfId="564" priority="702" operator="equal">
      <formula>"NA"</formula>
    </cfRule>
  </conditionalFormatting>
  <conditionalFormatting sqref="E800:E801">
    <cfRule type="cellIs" dxfId="563" priority="699" operator="equal">
      <formula>"NA"</formula>
    </cfRule>
    <cfRule type="cellIs" dxfId="562" priority="700" operator="equal">
      <formula>"NA"</formula>
    </cfRule>
  </conditionalFormatting>
  <conditionalFormatting sqref="E800:E801">
    <cfRule type="cellIs" dxfId="561" priority="697" operator="equal">
      <formula>"NA"</formula>
    </cfRule>
    <cfRule type="cellIs" dxfId="560" priority="698" operator="equal">
      <formula>"NA"</formula>
    </cfRule>
  </conditionalFormatting>
  <conditionalFormatting sqref="F797:F801">
    <cfRule type="cellIs" dxfId="559" priority="695" stopIfTrue="1" operator="equal">
      <formula>"NA"</formula>
    </cfRule>
    <cfRule type="cellIs" dxfId="558" priority="696" stopIfTrue="1" operator="equal">
      <formula>"NA"</formula>
    </cfRule>
  </conditionalFormatting>
  <conditionalFormatting sqref="F800:F801">
    <cfRule type="cellIs" dxfId="557" priority="693" operator="equal">
      <formula>"NA"</formula>
    </cfRule>
    <cfRule type="cellIs" dxfId="556" priority="694" operator="equal">
      <formula>"NA"</formula>
    </cfRule>
  </conditionalFormatting>
  <conditionalFormatting sqref="F800:F801">
    <cfRule type="cellIs" dxfId="555" priority="691" stopIfTrue="1" operator="equal">
      <formula>"NA"</formula>
    </cfRule>
    <cfRule type="cellIs" dxfId="554" priority="692" stopIfTrue="1" operator="equal">
      <formula>"NA"</formula>
    </cfRule>
  </conditionalFormatting>
  <conditionalFormatting sqref="F800:F801">
    <cfRule type="cellIs" dxfId="553" priority="689" operator="equal">
      <formula>"NA"</formula>
    </cfRule>
    <cfRule type="cellIs" dxfId="552" priority="690" operator="equal">
      <formula>"NA"</formula>
    </cfRule>
  </conditionalFormatting>
  <conditionalFormatting sqref="F800:F801">
    <cfRule type="cellIs" dxfId="551" priority="687" operator="equal">
      <formula>"NA"</formula>
    </cfRule>
    <cfRule type="cellIs" dxfId="550" priority="688" operator="equal">
      <formula>"NA"</formula>
    </cfRule>
  </conditionalFormatting>
  <conditionalFormatting sqref="F800:F801">
    <cfRule type="cellIs" dxfId="549" priority="685" operator="equal">
      <formula>"NA"</formula>
    </cfRule>
    <cfRule type="cellIs" dxfId="548" priority="686" operator="equal">
      <formula>"NA"</formula>
    </cfRule>
  </conditionalFormatting>
  <conditionalFormatting sqref="F800:F801">
    <cfRule type="cellIs" dxfId="547" priority="683" operator="equal">
      <formula>"NA"</formula>
    </cfRule>
    <cfRule type="cellIs" dxfId="546" priority="684" operator="equal">
      <formula>"NA"</formula>
    </cfRule>
  </conditionalFormatting>
  <conditionalFormatting sqref="E866:E869">
    <cfRule type="cellIs" dxfId="545" priority="667" stopIfTrue="1" operator="equal">
      <formula>"NA"</formula>
    </cfRule>
    <cfRule type="cellIs" dxfId="544" priority="668" stopIfTrue="1" operator="equal">
      <formula>"NA"</formula>
    </cfRule>
  </conditionalFormatting>
  <conditionalFormatting sqref="E868">
    <cfRule type="cellIs" dxfId="543" priority="665" operator="equal">
      <formula>"NA"</formula>
    </cfRule>
    <cfRule type="cellIs" dxfId="542" priority="666" operator="equal">
      <formula>"NA"</formula>
    </cfRule>
  </conditionalFormatting>
  <conditionalFormatting sqref="E868">
    <cfRule type="cellIs" dxfId="541" priority="663" operator="equal">
      <formula>"NA"</formula>
    </cfRule>
    <cfRule type="cellIs" dxfId="540" priority="664" operator="equal">
      <formula>"NA"</formula>
    </cfRule>
  </conditionalFormatting>
  <conditionalFormatting sqref="E868">
    <cfRule type="cellIs" dxfId="539" priority="661" stopIfTrue="1" operator="equal">
      <formula>"NA"</formula>
    </cfRule>
    <cfRule type="cellIs" dxfId="538" priority="662" stopIfTrue="1" operator="equal">
      <formula>"NA"</formula>
    </cfRule>
  </conditionalFormatting>
  <conditionalFormatting sqref="E868">
    <cfRule type="cellIs" dxfId="537" priority="659" operator="equal">
      <formula>"NA"</formula>
    </cfRule>
    <cfRule type="cellIs" dxfId="536" priority="660" operator="equal">
      <formula>"NA"</formula>
    </cfRule>
  </conditionalFormatting>
  <conditionalFormatting sqref="E868">
    <cfRule type="cellIs" dxfId="535" priority="657" operator="equal">
      <formula>"NA"</formula>
    </cfRule>
    <cfRule type="cellIs" dxfId="534" priority="658" operator="equal">
      <formula>"NA"</formula>
    </cfRule>
  </conditionalFormatting>
  <conditionalFormatting sqref="E868">
    <cfRule type="cellIs" dxfId="533" priority="655" operator="equal">
      <formula>"NA"</formula>
    </cfRule>
    <cfRule type="cellIs" dxfId="532" priority="656" operator="equal">
      <formula>"NA"</formula>
    </cfRule>
  </conditionalFormatting>
  <conditionalFormatting sqref="F866:F869">
    <cfRule type="cellIs" dxfId="531" priority="653" stopIfTrue="1" operator="equal">
      <formula>"NA"</formula>
    </cfRule>
    <cfRule type="cellIs" dxfId="530" priority="654" stopIfTrue="1" operator="equal">
      <formula>"NA"</formula>
    </cfRule>
  </conditionalFormatting>
  <conditionalFormatting sqref="F868">
    <cfRule type="cellIs" dxfId="529" priority="651" operator="equal">
      <formula>"NA"</formula>
    </cfRule>
    <cfRule type="cellIs" dxfId="528" priority="652" operator="equal">
      <formula>"NA"</formula>
    </cfRule>
  </conditionalFormatting>
  <conditionalFormatting sqref="F868">
    <cfRule type="cellIs" dxfId="527" priority="649" operator="equal">
      <formula>"NA"</formula>
    </cfRule>
    <cfRule type="cellIs" dxfId="526" priority="650" operator="equal">
      <formula>"NA"</formula>
    </cfRule>
  </conditionalFormatting>
  <conditionalFormatting sqref="F868">
    <cfRule type="cellIs" dxfId="525" priority="647" stopIfTrue="1" operator="equal">
      <formula>"NA"</formula>
    </cfRule>
    <cfRule type="cellIs" dxfId="524" priority="648" stopIfTrue="1" operator="equal">
      <formula>"NA"</formula>
    </cfRule>
  </conditionalFormatting>
  <conditionalFormatting sqref="F868">
    <cfRule type="cellIs" dxfId="523" priority="645" operator="equal">
      <formula>"NA"</formula>
    </cfRule>
    <cfRule type="cellIs" dxfId="522" priority="646" operator="equal">
      <formula>"NA"</formula>
    </cfRule>
  </conditionalFormatting>
  <conditionalFormatting sqref="F868">
    <cfRule type="cellIs" dxfId="521" priority="643" operator="equal">
      <formula>"NA"</formula>
    </cfRule>
    <cfRule type="cellIs" dxfId="520" priority="644" operator="equal">
      <formula>"NA"</formula>
    </cfRule>
  </conditionalFormatting>
  <conditionalFormatting sqref="F868">
    <cfRule type="cellIs" dxfId="519" priority="641" operator="equal">
      <formula>"NA"</formula>
    </cfRule>
    <cfRule type="cellIs" dxfId="518" priority="642" operator="equal">
      <formula>"NA"</formula>
    </cfRule>
  </conditionalFormatting>
  <conditionalFormatting sqref="G866:G869">
    <cfRule type="cellIs" dxfId="517" priority="639" stopIfTrue="1" operator="equal">
      <formula>"NA"</formula>
    </cfRule>
    <cfRule type="cellIs" dxfId="516" priority="640" stopIfTrue="1" operator="equal">
      <formula>"NA"</formula>
    </cfRule>
  </conditionalFormatting>
  <conditionalFormatting sqref="G868">
    <cfRule type="cellIs" dxfId="515" priority="637" operator="equal">
      <formula>"NA"</formula>
    </cfRule>
    <cfRule type="cellIs" dxfId="514" priority="638" operator="equal">
      <formula>"NA"</formula>
    </cfRule>
  </conditionalFormatting>
  <conditionalFormatting sqref="G868">
    <cfRule type="cellIs" dxfId="513" priority="635" operator="equal">
      <formula>"NA"</formula>
    </cfRule>
    <cfRule type="cellIs" dxfId="512" priority="636" operator="equal">
      <formula>"NA"</formula>
    </cfRule>
  </conditionalFormatting>
  <conditionalFormatting sqref="G868">
    <cfRule type="cellIs" dxfId="511" priority="633" stopIfTrue="1" operator="equal">
      <formula>"NA"</formula>
    </cfRule>
    <cfRule type="cellIs" dxfId="510" priority="634" stopIfTrue="1" operator="equal">
      <formula>"NA"</formula>
    </cfRule>
  </conditionalFormatting>
  <conditionalFormatting sqref="G868">
    <cfRule type="cellIs" dxfId="509" priority="631" operator="equal">
      <formula>"NA"</formula>
    </cfRule>
    <cfRule type="cellIs" dxfId="508" priority="632" operator="equal">
      <formula>"NA"</formula>
    </cfRule>
  </conditionalFormatting>
  <conditionalFormatting sqref="G868">
    <cfRule type="cellIs" dxfId="507" priority="629" operator="equal">
      <formula>"NA"</formula>
    </cfRule>
    <cfRule type="cellIs" dxfId="506" priority="630" operator="equal">
      <formula>"NA"</formula>
    </cfRule>
  </conditionalFormatting>
  <conditionalFormatting sqref="G868">
    <cfRule type="cellIs" dxfId="505" priority="627" operator="equal">
      <formula>"NA"</formula>
    </cfRule>
    <cfRule type="cellIs" dxfId="504" priority="628" operator="equal">
      <formula>"NA"</formula>
    </cfRule>
  </conditionalFormatting>
  <conditionalFormatting sqref="E679">
    <cfRule type="cellIs" dxfId="503" priority="625" operator="equal">
      <formula>"NA"</formula>
    </cfRule>
    <cfRule type="cellIs" dxfId="502" priority="626" operator="equal">
      <formula>"NA"</formula>
    </cfRule>
  </conditionalFormatting>
  <conditionalFormatting sqref="E679">
    <cfRule type="cellIs" dxfId="501" priority="623" stopIfTrue="1" operator="equal">
      <formula>"NA"</formula>
    </cfRule>
    <cfRule type="cellIs" dxfId="500" priority="624" stopIfTrue="1" operator="equal">
      <formula>"NA"</formula>
    </cfRule>
  </conditionalFormatting>
  <conditionalFormatting sqref="E679">
    <cfRule type="cellIs" dxfId="499" priority="621" operator="equal">
      <formula>"NA"</formula>
    </cfRule>
    <cfRule type="cellIs" dxfId="498" priority="622" operator="equal">
      <formula>"NA"</formula>
    </cfRule>
  </conditionalFormatting>
  <conditionalFormatting sqref="F679">
    <cfRule type="cellIs" dxfId="497" priority="619" operator="equal">
      <formula>"NA"</formula>
    </cfRule>
    <cfRule type="cellIs" dxfId="496" priority="620" operator="equal">
      <formula>"NA"</formula>
    </cfRule>
  </conditionalFormatting>
  <conditionalFormatting sqref="F679">
    <cfRule type="cellIs" dxfId="495" priority="617" stopIfTrue="1" operator="equal">
      <formula>"NA"</formula>
    </cfRule>
    <cfRule type="cellIs" dxfId="494" priority="618" stopIfTrue="1" operator="equal">
      <formula>"NA"</formula>
    </cfRule>
  </conditionalFormatting>
  <conditionalFormatting sqref="F679">
    <cfRule type="cellIs" dxfId="493" priority="615" operator="equal">
      <formula>"NA"</formula>
    </cfRule>
    <cfRule type="cellIs" dxfId="492" priority="616" operator="equal">
      <formula>"NA"</formula>
    </cfRule>
  </conditionalFormatting>
  <conditionalFormatting sqref="G679">
    <cfRule type="cellIs" dxfId="491" priority="613" operator="equal">
      <formula>"NA"</formula>
    </cfRule>
    <cfRule type="cellIs" dxfId="490" priority="614" operator="equal">
      <formula>"NA"</formula>
    </cfRule>
  </conditionalFormatting>
  <conditionalFormatting sqref="G679">
    <cfRule type="cellIs" dxfId="489" priority="611" stopIfTrue="1" operator="equal">
      <formula>"NA"</formula>
    </cfRule>
    <cfRule type="cellIs" dxfId="488" priority="612" stopIfTrue="1" operator="equal">
      <formula>"NA"</formula>
    </cfRule>
  </conditionalFormatting>
  <conditionalFormatting sqref="G679">
    <cfRule type="cellIs" dxfId="487" priority="609" operator="equal">
      <formula>"NA"</formula>
    </cfRule>
    <cfRule type="cellIs" dxfId="486" priority="610" operator="equal">
      <formula>"NA"</formula>
    </cfRule>
  </conditionalFormatting>
  <conditionalFormatting sqref="E763">
    <cfRule type="cellIs" dxfId="485" priority="607" stopIfTrue="1" operator="equal">
      <formula>"NA"</formula>
    </cfRule>
    <cfRule type="cellIs" dxfId="484" priority="608" stopIfTrue="1" operator="equal">
      <formula>"NA"</formula>
    </cfRule>
  </conditionalFormatting>
  <conditionalFormatting sqref="E763">
    <cfRule type="cellIs" dxfId="483" priority="605" stopIfTrue="1" operator="equal">
      <formula>"NA"</formula>
    </cfRule>
    <cfRule type="cellIs" dxfId="482" priority="606" stopIfTrue="1" operator="equal">
      <formula>"NA"</formula>
    </cfRule>
  </conditionalFormatting>
  <conditionalFormatting sqref="E763">
    <cfRule type="cellIs" dxfId="481" priority="603" operator="equal">
      <formula>"NA"</formula>
    </cfRule>
    <cfRule type="cellIs" dxfId="480" priority="604" operator="equal">
      <formula>"NA"</formula>
    </cfRule>
  </conditionalFormatting>
  <conditionalFormatting sqref="E763">
    <cfRule type="cellIs" dxfId="479" priority="601" operator="equal">
      <formula>"NA"</formula>
    </cfRule>
    <cfRule type="cellIs" dxfId="478" priority="602" operator="equal">
      <formula>"NA"</formula>
    </cfRule>
  </conditionalFormatting>
  <conditionalFormatting sqref="E763">
    <cfRule type="cellIs" dxfId="477" priority="599" operator="equal">
      <formula>"NA"</formula>
    </cfRule>
    <cfRule type="cellIs" dxfId="476" priority="600" operator="equal">
      <formula>"NA"</formula>
    </cfRule>
  </conditionalFormatting>
  <conditionalFormatting sqref="E763">
    <cfRule type="cellIs" dxfId="475" priority="597" operator="equal">
      <formula>"NA"</formula>
    </cfRule>
    <cfRule type="cellIs" dxfId="474" priority="598" operator="equal">
      <formula>"NA"</formula>
    </cfRule>
  </conditionalFormatting>
  <conditionalFormatting sqref="E763">
    <cfRule type="cellIs" dxfId="473" priority="595" operator="equal">
      <formula>"NA"</formula>
    </cfRule>
    <cfRule type="cellIs" dxfId="472" priority="596" operator="equal">
      <formula>"NA"</formula>
    </cfRule>
  </conditionalFormatting>
  <conditionalFormatting sqref="F763">
    <cfRule type="cellIs" dxfId="471" priority="593" stopIfTrue="1" operator="equal">
      <formula>"NA"</formula>
    </cfRule>
    <cfRule type="cellIs" dxfId="470" priority="594" stopIfTrue="1" operator="equal">
      <formula>"NA"</formula>
    </cfRule>
  </conditionalFormatting>
  <conditionalFormatting sqref="F763">
    <cfRule type="cellIs" dxfId="469" priority="591" stopIfTrue="1" operator="equal">
      <formula>"NA"</formula>
    </cfRule>
    <cfRule type="cellIs" dxfId="468" priority="592" stopIfTrue="1" operator="equal">
      <formula>"NA"</formula>
    </cfRule>
  </conditionalFormatting>
  <conditionalFormatting sqref="F763">
    <cfRule type="cellIs" dxfId="467" priority="589" operator="equal">
      <formula>"NA"</formula>
    </cfRule>
    <cfRule type="cellIs" dxfId="466" priority="590" operator="equal">
      <formula>"NA"</formula>
    </cfRule>
  </conditionalFormatting>
  <conditionalFormatting sqref="F763">
    <cfRule type="cellIs" dxfId="465" priority="587" operator="equal">
      <formula>"NA"</formula>
    </cfRule>
    <cfRule type="cellIs" dxfId="464" priority="588" operator="equal">
      <formula>"NA"</formula>
    </cfRule>
  </conditionalFormatting>
  <conditionalFormatting sqref="F763">
    <cfRule type="cellIs" dxfId="463" priority="585" operator="equal">
      <formula>"NA"</formula>
    </cfRule>
    <cfRule type="cellIs" dxfId="462" priority="586" operator="equal">
      <formula>"NA"</formula>
    </cfRule>
  </conditionalFormatting>
  <conditionalFormatting sqref="F763">
    <cfRule type="cellIs" dxfId="461" priority="583" operator="equal">
      <formula>"NA"</formula>
    </cfRule>
    <cfRule type="cellIs" dxfId="460" priority="584" operator="equal">
      <formula>"NA"</formula>
    </cfRule>
  </conditionalFormatting>
  <conditionalFormatting sqref="F763">
    <cfRule type="cellIs" dxfId="459" priority="581" operator="equal">
      <formula>"NA"</formula>
    </cfRule>
    <cfRule type="cellIs" dxfId="458" priority="582" operator="equal">
      <formula>"NA"</formula>
    </cfRule>
  </conditionalFormatting>
  <conditionalFormatting sqref="G763">
    <cfRule type="cellIs" dxfId="457" priority="579" stopIfTrue="1" operator="equal">
      <formula>"NA"</formula>
    </cfRule>
    <cfRule type="cellIs" dxfId="456" priority="580" stopIfTrue="1" operator="equal">
      <formula>"NA"</formula>
    </cfRule>
  </conditionalFormatting>
  <conditionalFormatting sqref="G763">
    <cfRule type="cellIs" dxfId="455" priority="577" stopIfTrue="1" operator="equal">
      <formula>"NA"</formula>
    </cfRule>
    <cfRule type="cellIs" dxfId="454" priority="578" stopIfTrue="1" operator="equal">
      <formula>"NA"</formula>
    </cfRule>
  </conditionalFormatting>
  <conditionalFormatting sqref="G763">
    <cfRule type="cellIs" dxfId="453" priority="575" operator="equal">
      <formula>"NA"</formula>
    </cfRule>
    <cfRule type="cellIs" dxfId="452" priority="576" operator="equal">
      <formula>"NA"</formula>
    </cfRule>
  </conditionalFormatting>
  <conditionalFormatting sqref="G763">
    <cfRule type="cellIs" dxfId="451" priority="573" operator="equal">
      <formula>"NA"</formula>
    </cfRule>
    <cfRule type="cellIs" dxfId="450" priority="574" operator="equal">
      <formula>"NA"</formula>
    </cfRule>
  </conditionalFormatting>
  <conditionalFormatting sqref="G763">
    <cfRule type="cellIs" dxfId="449" priority="571" operator="equal">
      <formula>"NA"</formula>
    </cfRule>
    <cfRule type="cellIs" dxfId="448" priority="572" operator="equal">
      <formula>"NA"</formula>
    </cfRule>
  </conditionalFormatting>
  <conditionalFormatting sqref="G763">
    <cfRule type="cellIs" dxfId="447" priority="569" operator="equal">
      <formula>"NA"</formula>
    </cfRule>
    <cfRule type="cellIs" dxfId="446" priority="570" operator="equal">
      <formula>"NA"</formula>
    </cfRule>
  </conditionalFormatting>
  <conditionalFormatting sqref="G763">
    <cfRule type="cellIs" dxfId="445" priority="567" operator="equal">
      <formula>"NA"</formula>
    </cfRule>
    <cfRule type="cellIs" dxfId="444" priority="568" operator="equal">
      <formula>"NA"</formula>
    </cfRule>
  </conditionalFormatting>
  <conditionalFormatting sqref="E873">
    <cfRule type="cellIs" dxfId="443" priority="565" stopIfTrue="1" operator="equal">
      <formula>"NA"</formula>
    </cfRule>
    <cfRule type="cellIs" dxfId="442" priority="566" stopIfTrue="1" operator="equal">
      <formula>"NA"</formula>
    </cfRule>
  </conditionalFormatting>
  <conditionalFormatting sqref="E873">
    <cfRule type="cellIs" dxfId="441" priority="563" operator="equal">
      <formula>"NA"</formula>
    </cfRule>
    <cfRule type="cellIs" dxfId="440" priority="564" operator="equal">
      <formula>"NA"</formula>
    </cfRule>
  </conditionalFormatting>
  <conditionalFormatting sqref="E873">
    <cfRule type="cellIs" dxfId="439" priority="561" stopIfTrue="1" operator="equal">
      <formula>"NA"</formula>
    </cfRule>
    <cfRule type="cellIs" dxfId="438" priority="562" stopIfTrue="1" operator="equal">
      <formula>"NA"</formula>
    </cfRule>
  </conditionalFormatting>
  <conditionalFormatting sqref="E873">
    <cfRule type="cellIs" dxfId="437" priority="559" operator="equal">
      <formula>"NA"</formula>
    </cfRule>
    <cfRule type="cellIs" dxfId="436" priority="560" operator="equal">
      <formula>"NA"</formula>
    </cfRule>
  </conditionalFormatting>
  <conditionalFormatting sqref="E873">
    <cfRule type="cellIs" dxfId="435" priority="557" operator="equal">
      <formula>"NA"</formula>
    </cfRule>
    <cfRule type="cellIs" dxfId="434" priority="558" operator="equal">
      <formula>"NA"</formula>
    </cfRule>
  </conditionalFormatting>
  <conditionalFormatting sqref="E873">
    <cfRule type="cellIs" dxfId="433" priority="555" operator="equal">
      <formula>"NA"</formula>
    </cfRule>
    <cfRule type="cellIs" dxfId="432" priority="556" operator="equal">
      <formula>"NA"</formula>
    </cfRule>
  </conditionalFormatting>
  <conditionalFormatting sqref="E873">
    <cfRule type="cellIs" dxfId="431" priority="553" operator="equal">
      <formula>"NA"</formula>
    </cfRule>
    <cfRule type="cellIs" dxfId="430" priority="554" operator="equal">
      <formula>"NA"</formula>
    </cfRule>
  </conditionalFormatting>
  <conditionalFormatting sqref="F873">
    <cfRule type="cellIs" dxfId="429" priority="551" stopIfTrue="1" operator="equal">
      <formula>"NA"</formula>
    </cfRule>
    <cfRule type="cellIs" dxfId="428" priority="552" stopIfTrue="1" operator="equal">
      <formula>"NA"</formula>
    </cfRule>
  </conditionalFormatting>
  <conditionalFormatting sqref="F873">
    <cfRule type="cellIs" dxfId="427" priority="549" operator="equal">
      <formula>"NA"</formula>
    </cfRule>
    <cfRule type="cellIs" dxfId="426" priority="550" operator="equal">
      <formula>"NA"</formula>
    </cfRule>
  </conditionalFormatting>
  <conditionalFormatting sqref="F873">
    <cfRule type="cellIs" dxfId="425" priority="547" stopIfTrue="1" operator="equal">
      <formula>"NA"</formula>
    </cfRule>
    <cfRule type="cellIs" dxfId="424" priority="548" stopIfTrue="1" operator="equal">
      <formula>"NA"</formula>
    </cfRule>
  </conditionalFormatting>
  <conditionalFormatting sqref="F873">
    <cfRule type="cellIs" dxfId="423" priority="545" operator="equal">
      <formula>"NA"</formula>
    </cfRule>
    <cfRule type="cellIs" dxfId="422" priority="546" operator="equal">
      <formula>"NA"</formula>
    </cfRule>
  </conditionalFormatting>
  <conditionalFormatting sqref="F873">
    <cfRule type="cellIs" dxfId="421" priority="543" operator="equal">
      <formula>"NA"</formula>
    </cfRule>
    <cfRule type="cellIs" dxfId="420" priority="544" operator="equal">
      <formula>"NA"</formula>
    </cfRule>
  </conditionalFormatting>
  <conditionalFormatting sqref="F873">
    <cfRule type="cellIs" dxfId="419" priority="541" operator="equal">
      <formula>"NA"</formula>
    </cfRule>
    <cfRule type="cellIs" dxfId="418" priority="542" operator="equal">
      <formula>"NA"</formula>
    </cfRule>
  </conditionalFormatting>
  <conditionalFormatting sqref="F873">
    <cfRule type="cellIs" dxfId="417" priority="539" operator="equal">
      <formula>"NA"</formula>
    </cfRule>
    <cfRule type="cellIs" dxfId="416" priority="540" operator="equal">
      <formula>"NA"</formula>
    </cfRule>
  </conditionalFormatting>
  <conditionalFormatting sqref="G873">
    <cfRule type="cellIs" dxfId="415" priority="537" stopIfTrue="1" operator="equal">
      <formula>"NA"</formula>
    </cfRule>
    <cfRule type="cellIs" dxfId="414" priority="538" stopIfTrue="1" operator="equal">
      <formula>"NA"</formula>
    </cfRule>
  </conditionalFormatting>
  <conditionalFormatting sqref="G873">
    <cfRule type="cellIs" dxfId="413" priority="535" operator="equal">
      <formula>"NA"</formula>
    </cfRule>
    <cfRule type="cellIs" dxfId="412" priority="536" operator="equal">
      <formula>"NA"</formula>
    </cfRule>
  </conditionalFormatting>
  <conditionalFormatting sqref="G873">
    <cfRule type="cellIs" dxfId="411" priority="533" stopIfTrue="1" operator="equal">
      <formula>"NA"</formula>
    </cfRule>
    <cfRule type="cellIs" dxfId="410" priority="534" stopIfTrue="1" operator="equal">
      <formula>"NA"</formula>
    </cfRule>
  </conditionalFormatting>
  <conditionalFormatting sqref="G873">
    <cfRule type="cellIs" dxfId="409" priority="531" operator="equal">
      <formula>"NA"</formula>
    </cfRule>
    <cfRule type="cellIs" dxfId="408" priority="532" operator="equal">
      <formula>"NA"</formula>
    </cfRule>
  </conditionalFormatting>
  <conditionalFormatting sqref="G873">
    <cfRule type="cellIs" dxfId="407" priority="529" operator="equal">
      <formula>"NA"</formula>
    </cfRule>
    <cfRule type="cellIs" dxfId="406" priority="530" operator="equal">
      <formula>"NA"</formula>
    </cfRule>
  </conditionalFormatting>
  <conditionalFormatting sqref="G873">
    <cfRule type="cellIs" dxfId="405" priority="527" operator="equal">
      <formula>"NA"</formula>
    </cfRule>
    <cfRule type="cellIs" dxfId="404" priority="528" operator="equal">
      <formula>"NA"</formula>
    </cfRule>
  </conditionalFormatting>
  <conditionalFormatting sqref="G873">
    <cfRule type="cellIs" dxfId="403" priority="525" operator="equal">
      <formula>"NA"</formula>
    </cfRule>
    <cfRule type="cellIs" dxfId="402" priority="526" operator="equal">
      <formula>"NA"</formula>
    </cfRule>
  </conditionalFormatting>
  <conditionalFormatting sqref="E910">
    <cfRule type="cellIs" dxfId="401" priority="523" stopIfTrue="1" operator="equal">
      <formula>"NA"</formula>
    </cfRule>
    <cfRule type="cellIs" dxfId="400" priority="524" stopIfTrue="1" operator="equal">
      <formula>"NA"</formula>
    </cfRule>
  </conditionalFormatting>
  <conditionalFormatting sqref="F910">
    <cfRule type="cellIs" dxfId="399" priority="521" stopIfTrue="1" operator="equal">
      <formula>"NA"</formula>
    </cfRule>
    <cfRule type="cellIs" dxfId="398" priority="522" stopIfTrue="1" operator="equal">
      <formula>"NA"</formula>
    </cfRule>
  </conditionalFormatting>
  <conditionalFormatting sqref="G910">
    <cfRule type="cellIs" dxfId="397" priority="519" stopIfTrue="1" operator="equal">
      <formula>"NA"</formula>
    </cfRule>
    <cfRule type="cellIs" dxfId="396" priority="520" stopIfTrue="1" operator="equal">
      <formula>"NA"</formula>
    </cfRule>
  </conditionalFormatting>
  <conditionalFormatting sqref="E913">
    <cfRule type="cellIs" dxfId="395" priority="517" stopIfTrue="1" operator="equal">
      <formula>"NA"</formula>
    </cfRule>
    <cfRule type="cellIs" dxfId="394" priority="518" stopIfTrue="1" operator="equal">
      <formula>"NA"</formula>
    </cfRule>
  </conditionalFormatting>
  <conditionalFormatting sqref="E913">
    <cfRule type="cellIs" dxfId="393" priority="515" stopIfTrue="1" operator="equal">
      <formula>"NA"</formula>
    </cfRule>
    <cfRule type="cellIs" dxfId="392" priority="516" stopIfTrue="1" operator="equal">
      <formula>"NA"</formula>
    </cfRule>
  </conditionalFormatting>
  <conditionalFormatting sqref="E913">
    <cfRule type="cellIs" dxfId="391" priority="513" stopIfTrue="1" operator="equal">
      <formula>"NA"</formula>
    </cfRule>
    <cfRule type="cellIs" dxfId="390" priority="514" stopIfTrue="1" operator="equal">
      <formula>"NA"</formula>
    </cfRule>
  </conditionalFormatting>
  <conditionalFormatting sqref="E913">
    <cfRule type="cellIs" dxfId="389" priority="511" operator="equal">
      <formula>"NA"</formula>
    </cfRule>
    <cfRule type="cellIs" dxfId="388" priority="512" operator="equal">
      <formula>"NA"</formula>
    </cfRule>
  </conditionalFormatting>
  <conditionalFormatting sqref="E913">
    <cfRule type="cellIs" dxfId="387" priority="509" stopIfTrue="1" operator="equal">
      <formula>"NA"</formula>
    </cfRule>
    <cfRule type="cellIs" dxfId="386" priority="510" stopIfTrue="1" operator="equal">
      <formula>"NA"</formula>
    </cfRule>
  </conditionalFormatting>
  <conditionalFormatting sqref="E913">
    <cfRule type="cellIs" dxfId="385" priority="507" operator="equal">
      <formula>"NA"</formula>
    </cfRule>
    <cfRule type="cellIs" dxfId="384" priority="508" operator="equal">
      <formula>"NA"</formula>
    </cfRule>
  </conditionalFormatting>
  <conditionalFormatting sqref="F913">
    <cfRule type="cellIs" dxfId="383" priority="505" stopIfTrue="1" operator="equal">
      <formula>"NA"</formula>
    </cfRule>
    <cfRule type="cellIs" dxfId="382" priority="506" stopIfTrue="1" operator="equal">
      <formula>"NA"</formula>
    </cfRule>
  </conditionalFormatting>
  <conditionalFormatting sqref="F913">
    <cfRule type="cellIs" dxfId="381" priority="503" stopIfTrue="1" operator="equal">
      <formula>"NA"</formula>
    </cfRule>
    <cfRule type="cellIs" dxfId="380" priority="504" stopIfTrue="1" operator="equal">
      <formula>"NA"</formula>
    </cfRule>
  </conditionalFormatting>
  <conditionalFormatting sqref="F913">
    <cfRule type="cellIs" dxfId="379" priority="501" stopIfTrue="1" operator="equal">
      <formula>"NA"</formula>
    </cfRule>
    <cfRule type="cellIs" dxfId="378" priority="502" stopIfTrue="1" operator="equal">
      <formula>"NA"</formula>
    </cfRule>
  </conditionalFormatting>
  <conditionalFormatting sqref="F913">
    <cfRule type="cellIs" dxfId="377" priority="499" operator="equal">
      <formula>"NA"</formula>
    </cfRule>
    <cfRule type="cellIs" dxfId="376" priority="500" operator="equal">
      <formula>"NA"</formula>
    </cfRule>
  </conditionalFormatting>
  <conditionalFormatting sqref="F913">
    <cfRule type="cellIs" dxfId="375" priority="497" stopIfTrue="1" operator="equal">
      <formula>"NA"</formula>
    </cfRule>
    <cfRule type="cellIs" dxfId="374" priority="498" stopIfTrue="1" operator="equal">
      <formula>"NA"</formula>
    </cfRule>
  </conditionalFormatting>
  <conditionalFormatting sqref="F913">
    <cfRule type="cellIs" dxfId="373" priority="495" operator="equal">
      <formula>"NA"</formula>
    </cfRule>
    <cfRule type="cellIs" dxfId="372" priority="496" operator="equal">
      <formula>"NA"</formula>
    </cfRule>
  </conditionalFormatting>
  <conditionalFormatting sqref="G913">
    <cfRule type="cellIs" dxfId="371" priority="493" stopIfTrue="1" operator="equal">
      <formula>"NA"</formula>
    </cfRule>
    <cfRule type="cellIs" dxfId="370" priority="494" stopIfTrue="1" operator="equal">
      <formula>"NA"</formula>
    </cfRule>
  </conditionalFormatting>
  <conditionalFormatting sqref="G913">
    <cfRule type="cellIs" dxfId="369" priority="491" stopIfTrue="1" operator="equal">
      <formula>"NA"</formula>
    </cfRule>
    <cfRule type="cellIs" dxfId="368" priority="492" stopIfTrue="1" operator="equal">
      <formula>"NA"</formula>
    </cfRule>
  </conditionalFormatting>
  <conditionalFormatting sqref="G913">
    <cfRule type="cellIs" dxfId="367" priority="489" stopIfTrue="1" operator="equal">
      <formula>"NA"</formula>
    </cfRule>
    <cfRule type="cellIs" dxfId="366" priority="490" stopIfTrue="1" operator="equal">
      <formula>"NA"</formula>
    </cfRule>
  </conditionalFormatting>
  <conditionalFormatting sqref="G913">
    <cfRule type="cellIs" dxfId="365" priority="487" operator="equal">
      <formula>"NA"</formula>
    </cfRule>
    <cfRule type="cellIs" dxfId="364" priority="488" operator="equal">
      <formula>"NA"</formula>
    </cfRule>
  </conditionalFormatting>
  <conditionalFormatting sqref="G913">
    <cfRule type="cellIs" dxfId="363" priority="485" stopIfTrue="1" operator="equal">
      <formula>"NA"</formula>
    </cfRule>
    <cfRule type="cellIs" dxfId="362" priority="486" stopIfTrue="1" operator="equal">
      <formula>"NA"</formula>
    </cfRule>
  </conditionalFormatting>
  <conditionalFormatting sqref="G913">
    <cfRule type="cellIs" dxfId="361" priority="483" operator="equal">
      <formula>"NA"</formula>
    </cfRule>
    <cfRule type="cellIs" dxfId="360" priority="484" operator="equal">
      <formula>"NA"</formula>
    </cfRule>
  </conditionalFormatting>
  <conditionalFormatting sqref="E912">
    <cfRule type="cellIs" dxfId="359" priority="481" stopIfTrue="1" operator="equal">
      <formula>"NA"</formula>
    </cfRule>
    <cfRule type="cellIs" dxfId="358" priority="482" stopIfTrue="1" operator="equal">
      <formula>"NA"</formula>
    </cfRule>
  </conditionalFormatting>
  <conditionalFormatting sqref="F912">
    <cfRule type="cellIs" dxfId="357" priority="479" stopIfTrue="1" operator="equal">
      <formula>"NA"</formula>
    </cfRule>
    <cfRule type="cellIs" dxfId="356" priority="480" stopIfTrue="1" operator="equal">
      <formula>"NA"</formula>
    </cfRule>
  </conditionalFormatting>
  <conditionalFormatting sqref="G912">
    <cfRule type="cellIs" dxfId="355" priority="477" stopIfTrue="1" operator="equal">
      <formula>"NA"</formula>
    </cfRule>
    <cfRule type="cellIs" dxfId="354" priority="478" stopIfTrue="1" operator="equal">
      <formula>"NA"</formula>
    </cfRule>
  </conditionalFormatting>
  <conditionalFormatting sqref="E925:E928">
    <cfRule type="cellIs" dxfId="353" priority="475" stopIfTrue="1" operator="equal">
      <formula>"NA"</formula>
    </cfRule>
    <cfRule type="cellIs" dxfId="352" priority="476" stopIfTrue="1" operator="equal">
      <formula>"NA"</formula>
    </cfRule>
  </conditionalFormatting>
  <conditionalFormatting sqref="E927">
    <cfRule type="cellIs" dxfId="351" priority="473" stopIfTrue="1" operator="equal">
      <formula>"NA"</formula>
    </cfRule>
    <cfRule type="cellIs" dxfId="350" priority="474" stopIfTrue="1" operator="equal">
      <formula>"NA"</formula>
    </cfRule>
  </conditionalFormatting>
  <conditionalFormatting sqref="E927">
    <cfRule type="cellIs" dxfId="349" priority="471" stopIfTrue="1" operator="equal">
      <formula>"NA"</formula>
    </cfRule>
    <cfRule type="cellIs" dxfId="348" priority="472" stopIfTrue="1" operator="equal">
      <formula>"NA"</formula>
    </cfRule>
  </conditionalFormatting>
  <conditionalFormatting sqref="E927">
    <cfRule type="cellIs" dxfId="347" priority="469" operator="equal">
      <formula>"NA"</formula>
    </cfRule>
    <cfRule type="cellIs" dxfId="346" priority="470" operator="equal">
      <formula>"NA"</formula>
    </cfRule>
  </conditionalFormatting>
  <conditionalFormatting sqref="E927">
    <cfRule type="cellIs" dxfId="345" priority="467" stopIfTrue="1" operator="equal">
      <formula>"NA"</formula>
    </cfRule>
    <cfRule type="cellIs" dxfId="344" priority="468" stopIfTrue="1" operator="equal">
      <formula>"NA"</formula>
    </cfRule>
  </conditionalFormatting>
  <conditionalFormatting sqref="E927">
    <cfRule type="cellIs" dxfId="343" priority="465" operator="equal">
      <formula>"NA"</formula>
    </cfRule>
    <cfRule type="cellIs" dxfId="342" priority="466" operator="equal">
      <formula>"NA"</formula>
    </cfRule>
  </conditionalFormatting>
  <conditionalFormatting sqref="F925:F928">
    <cfRule type="cellIs" dxfId="341" priority="463" stopIfTrue="1" operator="equal">
      <formula>"NA"</formula>
    </cfRule>
    <cfRule type="cellIs" dxfId="340" priority="464" stopIfTrue="1" operator="equal">
      <formula>"NA"</formula>
    </cfRule>
  </conditionalFormatting>
  <conditionalFormatting sqref="F927">
    <cfRule type="cellIs" dxfId="339" priority="461" stopIfTrue="1" operator="equal">
      <formula>"NA"</formula>
    </cfRule>
    <cfRule type="cellIs" dxfId="338" priority="462" stopIfTrue="1" operator="equal">
      <formula>"NA"</formula>
    </cfRule>
  </conditionalFormatting>
  <conditionalFormatting sqref="F927">
    <cfRule type="cellIs" dxfId="337" priority="459" stopIfTrue="1" operator="equal">
      <formula>"NA"</formula>
    </cfRule>
    <cfRule type="cellIs" dxfId="336" priority="460" stopIfTrue="1" operator="equal">
      <formula>"NA"</formula>
    </cfRule>
  </conditionalFormatting>
  <conditionalFormatting sqref="F927">
    <cfRule type="cellIs" dxfId="335" priority="457" operator="equal">
      <formula>"NA"</formula>
    </cfRule>
    <cfRule type="cellIs" dxfId="334" priority="458" operator="equal">
      <formula>"NA"</formula>
    </cfRule>
  </conditionalFormatting>
  <conditionalFormatting sqref="F927">
    <cfRule type="cellIs" dxfId="333" priority="455" stopIfTrue="1" operator="equal">
      <formula>"NA"</formula>
    </cfRule>
    <cfRule type="cellIs" dxfId="332" priority="456" stopIfTrue="1" operator="equal">
      <formula>"NA"</formula>
    </cfRule>
  </conditionalFormatting>
  <conditionalFormatting sqref="F927">
    <cfRule type="cellIs" dxfId="331" priority="453" operator="equal">
      <formula>"NA"</formula>
    </cfRule>
    <cfRule type="cellIs" dxfId="330" priority="454" operator="equal">
      <formula>"NA"</formula>
    </cfRule>
  </conditionalFormatting>
  <conditionalFormatting sqref="E930">
    <cfRule type="cellIs" dxfId="329" priority="439" stopIfTrue="1" operator="equal">
      <formula>"NA"</formula>
    </cfRule>
    <cfRule type="cellIs" dxfId="328" priority="440" stopIfTrue="1" operator="equal">
      <formula>"NA"</formula>
    </cfRule>
  </conditionalFormatting>
  <conditionalFormatting sqref="E930">
    <cfRule type="cellIs" dxfId="327" priority="437" stopIfTrue="1" operator="equal">
      <formula>"NA"</formula>
    </cfRule>
    <cfRule type="cellIs" dxfId="326" priority="438" stopIfTrue="1" operator="equal">
      <formula>"NA"</formula>
    </cfRule>
  </conditionalFormatting>
  <conditionalFormatting sqref="E930">
    <cfRule type="cellIs" dxfId="325" priority="435" stopIfTrue="1" operator="equal">
      <formula>"NA"</formula>
    </cfRule>
    <cfRule type="cellIs" dxfId="324" priority="436" stopIfTrue="1" operator="equal">
      <formula>"NA"</formula>
    </cfRule>
  </conditionalFormatting>
  <conditionalFormatting sqref="E930">
    <cfRule type="cellIs" dxfId="323" priority="433" operator="equal">
      <formula>"NA"</formula>
    </cfRule>
    <cfRule type="cellIs" dxfId="322" priority="434" operator="equal">
      <formula>"NA"</formula>
    </cfRule>
  </conditionalFormatting>
  <conditionalFormatting sqref="E930">
    <cfRule type="cellIs" dxfId="321" priority="431" stopIfTrue="1" operator="equal">
      <formula>"NA"</formula>
    </cfRule>
    <cfRule type="cellIs" dxfId="320" priority="432" stopIfTrue="1" operator="equal">
      <formula>"NA"</formula>
    </cfRule>
  </conditionalFormatting>
  <conditionalFormatting sqref="E930">
    <cfRule type="cellIs" dxfId="319" priority="429" operator="equal">
      <formula>"NA"</formula>
    </cfRule>
    <cfRule type="cellIs" dxfId="318" priority="430" operator="equal">
      <formula>"NA"</formula>
    </cfRule>
  </conditionalFormatting>
  <conditionalFormatting sqref="F930">
    <cfRule type="cellIs" dxfId="317" priority="427" stopIfTrue="1" operator="equal">
      <formula>"NA"</formula>
    </cfRule>
    <cfRule type="cellIs" dxfId="316" priority="428" stopIfTrue="1" operator="equal">
      <formula>"NA"</formula>
    </cfRule>
  </conditionalFormatting>
  <conditionalFormatting sqref="F930">
    <cfRule type="cellIs" dxfId="315" priority="425" stopIfTrue="1" operator="equal">
      <formula>"NA"</formula>
    </cfRule>
    <cfRule type="cellIs" dxfId="314" priority="426" stopIfTrue="1" operator="equal">
      <formula>"NA"</formula>
    </cfRule>
  </conditionalFormatting>
  <conditionalFormatting sqref="F930">
    <cfRule type="cellIs" dxfId="313" priority="423" stopIfTrue="1" operator="equal">
      <formula>"NA"</formula>
    </cfRule>
    <cfRule type="cellIs" dxfId="312" priority="424" stopIfTrue="1" operator="equal">
      <formula>"NA"</formula>
    </cfRule>
  </conditionalFormatting>
  <conditionalFormatting sqref="F930">
    <cfRule type="cellIs" dxfId="311" priority="421" operator="equal">
      <formula>"NA"</formula>
    </cfRule>
    <cfRule type="cellIs" dxfId="310" priority="422" operator="equal">
      <formula>"NA"</formula>
    </cfRule>
  </conditionalFormatting>
  <conditionalFormatting sqref="F930">
    <cfRule type="cellIs" dxfId="309" priority="419" stopIfTrue="1" operator="equal">
      <formula>"NA"</formula>
    </cfRule>
    <cfRule type="cellIs" dxfId="308" priority="420" stopIfTrue="1" operator="equal">
      <formula>"NA"</formula>
    </cfRule>
  </conditionalFormatting>
  <conditionalFormatting sqref="F930">
    <cfRule type="cellIs" dxfId="307" priority="417" operator="equal">
      <formula>"NA"</formula>
    </cfRule>
    <cfRule type="cellIs" dxfId="306" priority="418" operator="equal">
      <formula>"NA"</formula>
    </cfRule>
  </conditionalFormatting>
  <conditionalFormatting sqref="E346">
    <cfRule type="cellIs" dxfId="305" priority="403" operator="equal">
      <formula>"NA"</formula>
    </cfRule>
    <cfRule type="cellIs" dxfId="304" priority="404" operator="equal">
      <formula>"NA"</formula>
    </cfRule>
  </conditionalFormatting>
  <conditionalFormatting sqref="E346">
    <cfRule type="cellIs" dxfId="303" priority="401" operator="equal">
      <formula>"NA"</formula>
    </cfRule>
    <cfRule type="cellIs" dxfId="302" priority="402" operator="equal">
      <formula>"NA"</formula>
    </cfRule>
  </conditionalFormatting>
  <conditionalFormatting sqref="F346">
    <cfRule type="cellIs" dxfId="301" priority="399" operator="equal">
      <formula>"NA"</formula>
    </cfRule>
    <cfRule type="cellIs" dxfId="300" priority="400" operator="equal">
      <formula>"NA"</formula>
    </cfRule>
  </conditionalFormatting>
  <conditionalFormatting sqref="F346">
    <cfRule type="cellIs" dxfId="299" priority="397" operator="equal">
      <formula>"NA"</formula>
    </cfRule>
    <cfRule type="cellIs" dxfId="298" priority="398" operator="equal">
      <formula>"NA"</formula>
    </cfRule>
  </conditionalFormatting>
  <conditionalFormatting sqref="G346">
    <cfRule type="cellIs" dxfId="297" priority="395" operator="equal">
      <formula>"NA"</formula>
    </cfRule>
    <cfRule type="cellIs" dxfId="296" priority="396" operator="equal">
      <formula>"NA"</formula>
    </cfRule>
  </conditionalFormatting>
  <conditionalFormatting sqref="G346">
    <cfRule type="cellIs" dxfId="295" priority="393" operator="equal">
      <formula>"NA"</formula>
    </cfRule>
    <cfRule type="cellIs" dxfId="294" priority="394" operator="equal">
      <formula>"NA"</formula>
    </cfRule>
  </conditionalFormatting>
  <conditionalFormatting sqref="E348:G348">
    <cfRule type="cellIs" dxfId="293" priority="391" operator="equal">
      <formula>"NA"</formula>
    </cfRule>
    <cfRule type="cellIs" dxfId="292" priority="392" operator="equal">
      <formula>"NA"</formula>
    </cfRule>
  </conditionalFormatting>
  <conditionalFormatting sqref="E349:G349">
    <cfRule type="cellIs" dxfId="291" priority="389" operator="equal">
      <formula>"NA"</formula>
    </cfRule>
    <cfRule type="cellIs" dxfId="290" priority="390" operator="equal">
      <formula>"NA"</formula>
    </cfRule>
  </conditionalFormatting>
  <conditionalFormatting sqref="E350:G353">
    <cfRule type="cellIs" dxfId="289" priority="387" operator="equal">
      <formula>"NA"</formula>
    </cfRule>
    <cfRule type="cellIs" dxfId="288" priority="388" operator="equal">
      <formula>"NA"</formula>
    </cfRule>
  </conditionalFormatting>
  <conditionalFormatting sqref="E350:G353">
    <cfRule type="cellIs" dxfId="287" priority="385" operator="equal">
      <formula>"NA"</formula>
    </cfRule>
    <cfRule type="cellIs" dxfId="286" priority="386" operator="equal">
      <formula>"NA"</formula>
    </cfRule>
  </conditionalFormatting>
  <conditionalFormatting sqref="E358:G358">
    <cfRule type="cellIs" dxfId="285" priority="383" operator="equal">
      <formula>"NA"</formula>
    </cfRule>
    <cfRule type="cellIs" dxfId="284" priority="384" operator="equal">
      <formula>"NA"</formula>
    </cfRule>
  </conditionalFormatting>
  <conditionalFormatting sqref="E360:G360">
    <cfRule type="cellIs" dxfId="283" priority="381" operator="equal">
      <formula>"NA"</formula>
    </cfRule>
    <cfRule type="cellIs" dxfId="282" priority="382" operator="equal">
      <formula>"NA"</formula>
    </cfRule>
  </conditionalFormatting>
  <conditionalFormatting sqref="E364:G364">
    <cfRule type="cellIs" dxfId="281" priority="379" operator="equal">
      <formula>"NA"</formula>
    </cfRule>
    <cfRule type="cellIs" dxfId="280" priority="380" operator="equal">
      <formula>"NA"</formula>
    </cfRule>
  </conditionalFormatting>
  <conditionalFormatting sqref="E364:G364">
    <cfRule type="cellIs" dxfId="279" priority="377" operator="equal">
      <formula>"NA"</formula>
    </cfRule>
    <cfRule type="cellIs" dxfId="278" priority="378" operator="equal">
      <formula>"NA"</formula>
    </cfRule>
  </conditionalFormatting>
  <conditionalFormatting sqref="E366:G366">
    <cfRule type="cellIs" dxfId="277" priority="375" operator="equal">
      <formula>"NA"</formula>
    </cfRule>
    <cfRule type="cellIs" dxfId="276" priority="376" operator="equal">
      <formula>"NA"</formula>
    </cfRule>
  </conditionalFormatting>
  <conditionalFormatting sqref="E370:F370">
    <cfRule type="cellIs" dxfId="275" priority="373" operator="equal">
      <formula>"NA"</formula>
    </cfRule>
    <cfRule type="cellIs" dxfId="274" priority="374" operator="equal">
      <formula>"NA"</formula>
    </cfRule>
  </conditionalFormatting>
  <conditionalFormatting sqref="E372:F372">
    <cfRule type="cellIs" dxfId="273" priority="371" operator="equal">
      <formula>"NA"</formula>
    </cfRule>
    <cfRule type="cellIs" dxfId="272" priority="372" operator="equal">
      <formula>"NA"</formula>
    </cfRule>
  </conditionalFormatting>
  <conditionalFormatting sqref="E376:F376">
    <cfRule type="cellIs" dxfId="271" priority="369" operator="equal">
      <formula>"NA"</formula>
    </cfRule>
    <cfRule type="cellIs" dxfId="270" priority="370" operator="equal">
      <formula>"NA"</formula>
    </cfRule>
  </conditionalFormatting>
  <conditionalFormatting sqref="E378:F378">
    <cfRule type="cellIs" dxfId="269" priority="367" operator="equal">
      <formula>"NA"</formula>
    </cfRule>
    <cfRule type="cellIs" dxfId="268" priority="368" operator="equal">
      <formula>"NA"</formula>
    </cfRule>
  </conditionalFormatting>
  <conditionalFormatting sqref="E382:F382">
    <cfRule type="cellIs" dxfId="267" priority="365" operator="equal">
      <formula>"NA"</formula>
    </cfRule>
    <cfRule type="cellIs" dxfId="266" priority="366" operator="equal">
      <formula>"NA"</formula>
    </cfRule>
  </conditionalFormatting>
  <conditionalFormatting sqref="E382:F382">
    <cfRule type="cellIs" dxfId="265" priority="363" operator="equal">
      <formula>"NA"</formula>
    </cfRule>
    <cfRule type="cellIs" dxfId="264" priority="364" operator="equal">
      <formula>"NA"</formula>
    </cfRule>
  </conditionalFormatting>
  <conditionalFormatting sqref="E384:F384">
    <cfRule type="cellIs" dxfId="263" priority="361" operator="equal">
      <formula>"NA"</formula>
    </cfRule>
    <cfRule type="cellIs" dxfId="262" priority="362" operator="equal">
      <formula>"NA"</formula>
    </cfRule>
  </conditionalFormatting>
  <conditionalFormatting sqref="E151:G151">
    <cfRule type="cellIs" dxfId="261" priority="359" operator="equal">
      <formula>"NA"</formula>
    </cfRule>
    <cfRule type="cellIs" dxfId="260" priority="360" operator="equal">
      <formula>"NA"</formula>
    </cfRule>
  </conditionalFormatting>
  <conditionalFormatting sqref="E152:G152">
    <cfRule type="cellIs" dxfId="259" priority="357" operator="equal">
      <formula>"NA"</formula>
    </cfRule>
    <cfRule type="cellIs" dxfId="258" priority="358" operator="equal">
      <formula>"NA"</formula>
    </cfRule>
  </conditionalFormatting>
  <conditionalFormatting sqref="E152:G152">
    <cfRule type="cellIs" dxfId="257" priority="355" operator="equal">
      <formula>"NA"</formula>
    </cfRule>
    <cfRule type="cellIs" dxfId="256" priority="356" operator="equal">
      <formula>"NA"</formula>
    </cfRule>
  </conditionalFormatting>
  <conditionalFormatting sqref="I677">
    <cfRule type="cellIs" dxfId="255" priority="349" operator="equal">
      <formula>"NA"</formula>
    </cfRule>
    <cfRule type="cellIs" dxfId="254" priority="350" operator="equal">
      <formula>"NA"</formula>
    </cfRule>
  </conditionalFormatting>
  <conditionalFormatting sqref="I677">
    <cfRule type="cellIs" dxfId="253" priority="347" stopIfTrue="1" operator="equal">
      <formula>"NA"</formula>
    </cfRule>
    <cfRule type="cellIs" dxfId="252" priority="348" stopIfTrue="1" operator="equal">
      <formula>"NA"</formula>
    </cfRule>
  </conditionalFormatting>
  <conditionalFormatting sqref="I677">
    <cfRule type="cellIs" dxfId="251" priority="345" operator="equal">
      <formula>"NA"</formula>
    </cfRule>
    <cfRule type="cellIs" dxfId="250" priority="346" operator="equal">
      <formula>"NA"</formula>
    </cfRule>
  </conditionalFormatting>
  <conditionalFormatting sqref="I655">
    <cfRule type="cellIs" dxfId="249" priority="281" operator="equal">
      <formula>"NA"</formula>
    </cfRule>
    <cfRule type="cellIs" dxfId="248" priority="282" operator="equal">
      <formula>"NA"</formula>
    </cfRule>
  </conditionalFormatting>
  <conditionalFormatting sqref="I655">
    <cfRule type="cellIs" dxfId="247" priority="279" operator="equal">
      <formula>"NA"</formula>
    </cfRule>
    <cfRule type="cellIs" dxfId="246" priority="280" operator="equal">
      <formula>"NA"</formula>
    </cfRule>
  </conditionalFormatting>
  <conditionalFormatting sqref="I763">
    <cfRule type="cellIs" dxfId="245" priority="277" stopIfTrue="1" operator="equal">
      <formula>"NA"</formula>
    </cfRule>
    <cfRule type="cellIs" dxfId="244" priority="278" stopIfTrue="1" operator="equal">
      <formula>"NA"</formula>
    </cfRule>
  </conditionalFormatting>
  <conditionalFormatting sqref="I763">
    <cfRule type="cellIs" dxfId="243" priority="275" stopIfTrue="1" operator="equal">
      <formula>"NA"</formula>
    </cfRule>
    <cfRule type="cellIs" dxfId="242" priority="276" stopIfTrue="1" operator="equal">
      <formula>"NA"</formula>
    </cfRule>
  </conditionalFormatting>
  <conditionalFormatting sqref="I763">
    <cfRule type="cellIs" dxfId="241" priority="273" operator="equal">
      <formula>"NA"</formula>
    </cfRule>
    <cfRule type="cellIs" dxfId="240" priority="274" operator="equal">
      <formula>"NA"</formula>
    </cfRule>
  </conditionalFormatting>
  <conditionalFormatting sqref="I763">
    <cfRule type="cellIs" dxfId="239" priority="271" operator="equal">
      <formula>"NA"</formula>
    </cfRule>
    <cfRule type="cellIs" dxfId="238" priority="272" operator="equal">
      <formula>"NA"</formula>
    </cfRule>
  </conditionalFormatting>
  <conditionalFormatting sqref="I763">
    <cfRule type="cellIs" dxfId="237" priority="269" operator="equal">
      <formula>"NA"</formula>
    </cfRule>
    <cfRule type="cellIs" dxfId="236" priority="270" operator="equal">
      <formula>"NA"</formula>
    </cfRule>
  </conditionalFormatting>
  <conditionalFormatting sqref="I763">
    <cfRule type="cellIs" dxfId="235" priority="267" operator="equal">
      <formula>"NA"</formula>
    </cfRule>
    <cfRule type="cellIs" dxfId="234" priority="268" operator="equal">
      <formula>"NA"</formula>
    </cfRule>
  </conditionalFormatting>
  <conditionalFormatting sqref="I763">
    <cfRule type="cellIs" dxfId="233" priority="265" operator="equal">
      <formula>"NA"</formula>
    </cfRule>
    <cfRule type="cellIs" dxfId="232" priority="266" operator="equal">
      <formula>"NA"</formula>
    </cfRule>
  </conditionalFormatting>
  <conditionalFormatting sqref="I771:I775">
    <cfRule type="cellIs" dxfId="231" priority="263" stopIfTrue="1" operator="equal">
      <formula>"NA"</formula>
    </cfRule>
    <cfRule type="cellIs" dxfId="230" priority="264" stopIfTrue="1" operator="equal">
      <formula>"NA"</formula>
    </cfRule>
  </conditionalFormatting>
  <conditionalFormatting sqref="I774:I775">
    <cfRule type="cellIs" dxfId="229" priority="261" operator="equal">
      <formula>"NA"</formula>
    </cfRule>
    <cfRule type="cellIs" dxfId="228" priority="262" operator="equal">
      <formula>"NA"</formula>
    </cfRule>
  </conditionalFormatting>
  <conditionalFormatting sqref="I774:I775">
    <cfRule type="cellIs" dxfId="227" priority="259" operator="equal">
      <formula>"NA"</formula>
    </cfRule>
    <cfRule type="cellIs" dxfId="226" priority="260" operator="equal">
      <formula>"NA"</formula>
    </cfRule>
  </conditionalFormatting>
  <conditionalFormatting sqref="I774:I775">
    <cfRule type="cellIs" dxfId="225" priority="257" operator="equal">
      <formula>"NA"</formula>
    </cfRule>
    <cfRule type="cellIs" dxfId="224" priority="258" operator="equal">
      <formula>"NA"</formula>
    </cfRule>
  </conditionalFormatting>
  <conditionalFormatting sqref="I774:I775">
    <cfRule type="cellIs" dxfId="223" priority="255" stopIfTrue="1" operator="equal">
      <formula>"NA"</formula>
    </cfRule>
    <cfRule type="cellIs" dxfId="222" priority="256" stopIfTrue="1" operator="equal">
      <formula>"NA"</formula>
    </cfRule>
  </conditionalFormatting>
  <conditionalFormatting sqref="I774:I775">
    <cfRule type="cellIs" dxfId="221" priority="253" operator="equal">
      <formula>"NA"</formula>
    </cfRule>
    <cfRule type="cellIs" dxfId="220" priority="254" operator="equal">
      <formula>"NA"</formula>
    </cfRule>
  </conditionalFormatting>
  <conditionalFormatting sqref="I774:I775">
    <cfRule type="cellIs" dxfId="219" priority="251" operator="equal">
      <formula>"NA"</formula>
    </cfRule>
    <cfRule type="cellIs" dxfId="218" priority="252" operator="equal">
      <formula>"NA"</formula>
    </cfRule>
  </conditionalFormatting>
  <conditionalFormatting sqref="I664">
    <cfRule type="cellIs" dxfId="217" priority="215" operator="equal">
      <formula>"NA"</formula>
    </cfRule>
    <cfRule type="cellIs" dxfId="216" priority="216" operator="equal">
      <formula>"NA"</formula>
    </cfRule>
  </conditionalFormatting>
  <conditionalFormatting sqref="I664">
    <cfRule type="cellIs" dxfId="215" priority="213" operator="equal">
      <formula>"NA"</formula>
    </cfRule>
    <cfRule type="cellIs" dxfId="214" priority="214" operator="equal">
      <formula>"NA"</formula>
    </cfRule>
  </conditionalFormatting>
  <conditionalFormatting sqref="I665">
    <cfRule type="cellIs" dxfId="213" priority="211" operator="equal">
      <formula>"NA"</formula>
    </cfRule>
    <cfRule type="cellIs" dxfId="212" priority="212" operator="equal">
      <formula>"NA"</formula>
    </cfRule>
  </conditionalFormatting>
  <conditionalFormatting sqref="I665">
    <cfRule type="cellIs" dxfId="211" priority="209" operator="equal">
      <formula>"NA"</formula>
    </cfRule>
    <cfRule type="cellIs" dxfId="210" priority="210" operator="equal">
      <formula>"NA"</formula>
    </cfRule>
  </conditionalFormatting>
  <conditionalFormatting sqref="G160:G168">
    <cfRule type="cellIs" dxfId="209" priority="207" operator="equal">
      <formula>"NA"</formula>
    </cfRule>
    <cfRule type="cellIs" dxfId="208" priority="208" operator="equal">
      <formula>"NA"</formula>
    </cfRule>
  </conditionalFormatting>
  <conditionalFormatting sqref="I160:I168">
    <cfRule type="cellIs" dxfId="207" priority="205" operator="equal">
      <formula>"NA"</formula>
    </cfRule>
    <cfRule type="cellIs" dxfId="206" priority="206" operator="equal">
      <formula>"NA"</formula>
    </cfRule>
  </conditionalFormatting>
  <conditionalFormatting sqref="G184">
    <cfRule type="cellIs" dxfId="205" priority="203" operator="equal">
      <formula>"NA"</formula>
    </cfRule>
    <cfRule type="cellIs" dxfId="204" priority="204" operator="equal">
      <formula>"NA"</formula>
    </cfRule>
  </conditionalFormatting>
  <conditionalFormatting sqref="G185">
    <cfRule type="cellIs" dxfId="203" priority="201" operator="equal">
      <formula>"NA"</formula>
    </cfRule>
    <cfRule type="cellIs" dxfId="202" priority="202" operator="equal">
      <formula>"NA"</formula>
    </cfRule>
  </conditionalFormatting>
  <conditionalFormatting sqref="G186">
    <cfRule type="cellIs" dxfId="201" priority="199" operator="equal">
      <formula>"NA"</formula>
    </cfRule>
    <cfRule type="cellIs" dxfId="200" priority="200" operator="equal">
      <formula>"NA"</formula>
    </cfRule>
  </conditionalFormatting>
  <conditionalFormatting sqref="G174:G182">
    <cfRule type="cellIs" dxfId="199" priority="197" operator="equal">
      <formula>"NA"</formula>
    </cfRule>
    <cfRule type="cellIs" dxfId="198" priority="198" operator="equal">
      <formula>"NA"</formula>
    </cfRule>
  </conditionalFormatting>
  <conditionalFormatting sqref="I184">
    <cfRule type="cellIs" dxfId="197" priority="195" operator="equal">
      <formula>"NA"</formula>
    </cfRule>
    <cfRule type="cellIs" dxfId="196" priority="196" operator="equal">
      <formula>"NA"</formula>
    </cfRule>
  </conditionalFormatting>
  <conditionalFormatting sqref="I185">
    <cfRule type="cellIs" dxfId="195" priority="193" operator="equal">
      <formula>"NA"</formula>
    </cfRule>
    <cfRule type="cellIs" dxfId="194" priority="194" operator="equal">
      <formula>"NA"</formula>
    </cfRule>
  </conditionalFormatting>
  <conditionalFormatting sqref="I186">
    <cfRule type="cellIs" dxfId="193" priority="191" operator="equal">
      <formula>"NA"</formula>
    </cfRule>
    <cfRule type="cellIs" dxfId="192" priority="192" operator="equal">
      <formula>"NA"</formula>
    </cfRule>
  </conditionalFormatting>
  <conditionalFormatting sqref="I174:I182">
    <cfRule type="cellIs" dxfId="191" priority="189" operator="equal">
      <formula>"NA"</formula>
    </cfRule>
    <cfRule type="cellIs" dxfId="190" priority="190" operator="equal">
      <formula>"NA"</formula>
    </cfRule>
  </conditionalFormatting>
  <conditionalFormatting sqref="G369">
    <cfRule type="cellIs" dxfId="189" priority="187" operator="equal">
      <formula>"NA"</formula>
    </cfRule>
    <cfRule type="cellIs" dxfId="188" priority="188" operator="equal">
      <formula>"NA"</formula>
    </cfRule>
  </conditionalFormatting>
  <conditionalFormatting sqref="G370">
    <cfRule type="cellIs" dxfId="187" priority="185" operator="equal">
      <formula>"NA"</formula>
    </cfRule>
    <cfRule type="cellIs" dxfId="186" priority="186" operator="equal">
      <formula>"NA"</formula>
    </cfRule>
  </conditionalFormatting>
  <conditionalFormatting sqref="G370">
    <cfRule type="cellIs" dxfId="185" priority="183" operator="equal">
      <formula>"NA"</formula>
    </cfRule>
    <cfRule type="cellIs" dxfId="184" priority="184" operator="equal">
      <formula>"NA"</formula>
    </cfRule>
  </conditionalFormatting>
  <conditionalFormatting sqref="G372">
    <cfRule type="cellIs" dxfId="183" priority="181" operator="equal">
      <formula>"NA"</formula>
    </cfRule>
    <cfRule type="cellIs" dxfId="182" priority="182" operator="equal">
      <formula>"NA"</formula>
    </cfRule>
  </conditionalFormatting>
  <conditionalFormatting sqref="I369">
    <cfRule type="cellIs" dxfId="181" priority="179" operator="equal">
      <formula>"NA"</formula>
    </cfRule>
    <cfRule type="cellIs" dxfId="180" priority="180" operator="equal">
      <formula>"NA"</formula>
    </cfRule>
  </conditionalFormatting>
  <conditionalFormatting sqref="I370">
    <cfRule type="cellIs" dxfId="179" priority="177" operator="equal">
      <formula>"NA"</formula>
    </cfRule>
    <cfRule type="cellIs" dxfId="178" priority="178" operator="equal">
      <formula>"NA"</formula>
    </cfRule>
  </conditionalFormatting>
  <conditionalFormatting sqref="I370">
    <cfRule type="cellIs" dxfId="177" priority="175" operator="equal">
      <formula>"NA"</formula>
    </cfRule>
    <cfRule type="cellIs" dxfId="176" priority="176" operator="equal">
      <formula>"NA"</formula>
    </cfRule>
  </conditionalFormatting>
  <conditionalFormatting sqref="I372">
    <cfRule type="cellIs" dxfId="175" priority="173" operator="equal">
      <formula>"NA"</formula>
    </cfRule>
    <cfRule type="cellIs" dxfId="174" priority="174" operator="equal">
      <formula>"NA"</formula>
    </cfRule>
  </conditionalFormatting>
  <conditionalFormatting sqref="G375">
    <cfRule type="cellIs" dxfId="173" priority="171" operator="equal">
      <formula>"NA"</formula>
    </cfRule>
    <cfRule type="cellIs" dxfId="172" priority="172" operator="equal">
      <formula>"NA"</formula>
    </cfRule>
  </conditionalFormatting>
  <conditionalFormatting sqref="G376">
    <cfRule type="cellIs" dxfId="171" priority="169" operator="equal">
      <formula>"NA"</formula>
    </cfRule>
    <cfRule type="cellIs" dxfId="170" priority="170" operator="equal">
      <formula>"NA"</formula>
    </cfRule>
  </conditionalFormatting>
  <conditionalFormatting sqref="G376">
    <cfRule type="cellIs" dxfId="169" priority="167" operator="equal">
      <formula>"NA"</formula>
    </cfRule>
    <cfRule type="cellIs" dxfId="168" priority="168" operator="equal">
      <formula>"NA"</formula>
    </cfRule>
  </conditionalFormatting>
  <conditionalFormatting sqref="G378">
    <cfRule type="cellIs" dxfId="167" priority="165" operator="equal">
      <formula>"NA"</formula>
    </cfRule>
    <cfRule type="cellIs" dxfId="166" priority="166" operator="equal">
      <formula>"NA"</formula>
    </cfRule>
  </conditionalFormatting>
  <conditionalFormatting sqref="I375">
    <cfRule type="cellIs" dxfId="165" priority="163" operator="equal">
      <formula>"NA"</formula>
    </cfRule>
    <cfRule type="cellIs" dxfId="164" priority="164" operator="equal">
      <formula>"NA"</formula>
    </cfRule>
  </conditionalFormatting>
  <conditionalFormatting sqref="I376">
    <cfRule type="cellIs" dxfId="163" priority="161" operator="equal">
      <formula>"NA"</formula>
    </cfRule>
    <cfRule type="cellIs" dxfId="162" priority="162" operator="equal">
      <formula>"NA"</formula>
    </cfRule>
  </conditionalFormatting>
  <conditionalFormatting sqref="I376">
    <cfRule type="cellIs" dxfId="161" priority="159" operator="equal">
      <formula>"NA"</formula>
    </cfRule>
    <cfRule type="cellIs" dxfId="160" priority="160" operator="equal">
      <formula>"NA"</formula>
    </cfRule>
  </conditionalFormatting>
  <conditionalFormatting sqref="I378">
    <cfRule type="cellIs" dxfId="159" priority="157" operator="equal">
      <formula>"NA"</formula>
    </cfRule>
    <cfRule type="cellIs" dxfId="158" priority="158" operator="equal">
      <formula>"NA"</formula>
    </cfRule>
  </conditionalFormatting>
  <conditionalFormatting sqref="G381">
    <cfRule type="cellIs" dxfId="157" priority="155" operator="equal">
      <formula>"NA"</formula>
    </cfRule>
    <cfRule type="cellIs" dxfId="156" priority="156" operator="equal">
      <formula>"NA"</formula>
    </cfRule>
  </conditionalFormatting>
  <conditionalFormatting sqref="G382">
    <cfRule type="cellIs" dxfId="155" priority="153" operator="equal">
      <formula>"NA"</formula>
    </cfRule>
    <cfRule type="cellIs" dxfId="154" priority="154" operator="equal">
      <formula>"NA"</formula>
    </cfRule>
  </conditionalFormatting>
  <conditionalFormatting sqref="G382">
    <cfRule type="cellIs" dxfId="153" priority="151" operator="equal">
      <formula>"NA"</formula>
    </cfRule>
    <cfRule type="cellIs" dxfId="152" priority="152" operator="equal">
      <formula>"NA"</formula>
    </cfRule>
  </conditionalFormatting>
  <conditionalFormatting sqref="G384">
    <cfRule type="cellIs" dxfId="151" priority="149" operator="equal">
      <formula>"NA"</formula>
    </cfRule>
    <cfRule type="cellIs" dxfId="150" priority="150" operator="equal">
      <formula>"NA"</formula>
    </cfRule>
  </conditionalFormatting>
  <conditionalFormatting sqref="I381">
    <cfRule type="cellIs" dxfId="149" priority="147" operator="equal">
      <formula>"NA"</formula>
    </cfRule>
    <cfRule type="cellIs" dxfId="148" priority="148" operator="equal">
      <formula>"NA"</formula>
    </cfRule>
  </conditionalFormatting>
  <conditionalFormatting sqref="I382">
    <cfRule type="cellIs" dxfId="147" priority="145" operator="equal">
      <formula>"NA"</formula>
    </cfRule>
    <cfRule type="cellIs" dxfId="146" priority="146" operator="equal">
      <formula>"NA"</formula>
    </cfRule>
  </conditionalFormatting>
  <conditionalFormatting sqref="I382">
    <cfRule type="cellIs" dxfId="145" priority="143" operator="equal">
      <formula>"NA"</formula>
    </cfRule>
    <cfRule type="cellIs" dxfId="144" priority="144" operator="equal">
      <formula>"NA"</formula>
    </cfRule>
  </conditionalFormatting>
  <conditionalFormatting sqref="I384">
    <cfRule type="cellIs" dxfId="143" priority="141" operator="equal">
      <formula>"NA"</formula>
    </cfRule>
    <cfRule type="cellIs" dxfId="142" priority="142" operator="equal">
      <formula>"NA"</formula>
    </cfRule>
  </conditionalFormatting>
  <conditionalFormatting sqref="G800:G803">
    <cfRule type="cellIs" dxfId="141" priority="131" operator="equal">
      <formula>"NA"</formula>
    </cfRule>
    <cfRule type="cellIs" dxfId="140" priority="132" operator="equal">
      <formula>"NA"</formula>
    </cfRule>
  </conditionalFormatting>
  <conditionalFormatting sqref="G800:G803">
    <cfRule type="cellIs" dxfId="139" priority="139" stopIfTrue="1" operator="equal">
      <formula>"NA"</formula>
    </cfRule>
    <cfRule type="cellIs" dxfId="138" priority="140" stopIfTrue="1" operator="equal">
      <formula>"NA"</formula>
    </cfRule>
  </conditionalFormatting>
  <conditionalFormatting sqref="G800:G803">
    <cfRule type="cellIs" dxfId="137" priority="137" operator="equal">
      <formula>"NA"</formula>
    </cfRule>
    <cfRule type="cellIs" dxfId="136" priority="138" operator="equal">
      <formula>"NA"</formula>
    </cfRule>
  </conditionalFormatting>
  <conditionalFormatting sqref="G800:G803">
    <cfRule type="cellIs" dxfId="135" priority="135" operator="equal">
      <formula>"NA"</formula>
    </cfRule>
    <cfRule type="cellIs" dxfId="134" priority="136" operator="equal">
      <formula>"NA"</formula>
    </cfRule>
  </conditionalFormatting>
  <conditionalFormatting sqref="G800:G803">
    <cfRule type="cellIs" dxfId="133" priority="133" operator="equal">
      <formula>"NA"</formula>
    </cfRule>
    <cfRule type="cellIs" dxfId="132" priority="134" operator="equal">
      <formula>"NA"</formula>
    </cfRule>
  </conditionalFormatting>
  <conditionalFormatting sqref="G800:G803">
    <cfRule type="cellIs" dxfId="131" priority="129" operator="equal">
      <formula>"NA"</formula>
    </cfRule>
    <cfRule type="cellIs" dxfId="130" priority="130" operator="equal">
      <formula>"NA"</formula>
    </cfRule>
  </conditionalFormatting>
  <conditionalFormatting sqref="I800:I803">
    <cfRule type="cellIs" dxfId="129" priority="119" operator="equal">
      <formula>"NA"</formula>
    </cfRule>
    <cfRule type="cellIs" dxfId="128" priority="120" operator="equal">
      <formula>"NA"</formula>
    </cfRule>
  </conditionalFormatting>
  <conditionalFormatting sqref="I800:I803">
    <cfRule type="cellIs" dxfId="127" priority="127" stopIfTrue="1" operator="equal">
      <formula>"NA"</formula>
    </cfRule>
    <cfRule type="cellIs" dxfId="126" priority="128" stopIfTrue="1" operator="equal">
      <formula>"NA"</formula>
    </cfRule>
  </conditionalFormatting>
  <conditionalFormatting sqref="I800:I803">
    <cfRule type="cellIs" dxfId="125" priority="125" operator="equal">
      <formula>"NA"</formula>
    </cfRule>
    <cfRule type="cellIs" dxfId="124" priority="126" operator="equal">
      <formula>"NA"</formula>
    </cfRule>
  </conditionalFormatting>
  <conditionalFormatting sqref="I800:I803">
    <cfRule type="cellIs" dxfId="123" priority="123" operator="equal">
      <formula>"NA"</formula>
    </cfRule>
    <cfRule type="cellIs" dxfId="122" priority="124" operator="equal">
      <formula>"NA"</formula>
    </cfRule>
  </conditionalFormatting>
  <conditionalFormatting sqref="I800:I803">
    <cfRule type="cellIs" dxfId="121" priority="121" operator="equal">
      <formula>"NA"</formula>
    </cfRule>
    <cfRule type="cellIs" dxfId="120" priority="122" operator="equal">
      <formula>"NA"</formula>
    </cfRule>
  </conditionalFormatting>
  <conditionalFormatting sqref="I800:I803">
    <cfRule type="cellIs" dxfId="119" priority="117" operator="equal">
      <formula>"NA"</formula>
    </cfRule>
    <cfRule type="cellIs" dxfId="118" priority="118" operator="equal">
      <formula>"NA"</formula>
    </cfRule>
  </conditionalFormatting>
  <conditionalFormatting sqref="G927 G930:G933">
    <cfRule type="cellIs" dxfId="117" priority="115" stopIfTrue="1" operator="equal">
      <formula>"NA"</formula>
    </cfRule>
    <cfRule type="cellIs" dxfId="116" priority="116" stopIfTrue="1" operator="equal">
      <formula>"NA"</formula>
    </cfRule>
  </conditionalFormatting>
  <conditionalFormatting sqref="G930:G933">
    <cfRule type="cellIs" dxfId="115" priority="113" stopIfTrue="1" operator="equal">
      <formula>"NA"</formula>
    </cfRule>
    <cfRule type="cellIs" dxfId="114" priority="114" stopIfTrue="1" operator="equal">
      <formula>"NA"</formula>
    </cfRule>
  </conditionalFormatting>
  <conditionalFormatting sqref="G930:G933">
    <cfRule type="cellIs" dxfId="113" priority="111" operator="equal">
      <formula>"NA"</formula>
    </cfRule>
    <cfRule type="cellIs" dxfId="112" priority="112" operator="equal">
      <formula>"NA"</formula>
    </cfRule>
  </conditionalFormatting>
  <conditionalFormatting sqref="G930:G933">
    <cfRule type="cellIs" dxfId="111" priority="109" stopIfTrue="1" operator="equal">
      <formula>"NA"</formula>
    </cfRule>
    <cfRule type="cellIs" dxfId="110" priority="110" stopIfTrue="1" operator="equal">
      <formula>"NA"</formula>
    </cfRule>
  </conditionalFormatting>
  <conditionalFormatting sqref="G930:G933">
    <cfRule type="cellIs" dxfId="109" priority="107" operator="equal">
      <formula>"NA"</formula>
    </cfRule>
    <cfRule type="cellIs" dxfId="108" priority="108" operator="equal">
      <formula>"NA"</formula>
    </cfRule>
  </conditionalFormatting>
  <conditionalFormatting sqref="G927">
    <cfRule type="cellIs" dxfId="107" priority="105" stopIfTrue="1" operator="equal">
      <formula>"NA"</formula>
    </cfRule>
    <cfRule type="cellIs" dxfId="106" priority="106" stopIfTrue="1" operator="equal">
      <formula>"NA"</formula>
    </cfRule>
  </conditionalFormatting>
  <conditionalFormatting sqref="G927">
    <cfRule type="cellIs" dxfId="105" priority="103" operator="equal">
      <formula>"NA"</formula>
    </cfRule>
    <cfRule type="cellIs" dxfId="104" priority="104" operator="equal">
      <formula>"NA"</formula>
    </cfRule>
  </conditionalFormatting>
  <conditionalFormatting sqref="G927">
    <cfRule type="cellIs" dxfId="103" priority="101" stopIfTrue="1" operator="equal">
      <formula>"NA"</formula>
    </cfRule>
    <cfRule type="cellIs" dxfId="102" priority="102" stopIfTrue="1" operator="equal">
      <formula>"NA"</formula>
    </cfRule>
  </conditionalFormatting>
  <conditionalFormatting sqref="G927">
    <cfRule type="cellIs" dxfId="101" priority="99" operator="equal">
      <formula>"NA"</formula>
    </cfRule>
    <cfRule type="cellIs" dxfId="100" priority="100" operator="equal">
      <formula>"NA"</formula>
    </cfRule>
  </conditionalFormatting>
  <conditionalFormatting sqref="G927">
    <cfRule type="cellIs" dxfId="99" priority="97" stopIfTrue="1" operator="equal">
      <formula>"NA"</formula>
    </cfRule>
    <cfRule type="cellIs" dxfId="98" priority="98" stopIfTrue="1" operator="equal">
      <formula>"NA"</formula>
    </cfRule>
  </conditionalFormatting>
  <conditionalFormatting sqref="G927">
    <cfRule type="cellIs" dxfId="97" priority="95" stopIfTrue="1" operator="equal">
      <formula>"NA"</formula>
    </cfRule>
    <cfRule type="cellIs" dxfId="96" priority="96" stopIfTrue="1" operator="equal">
      <formula>"NA"</formula>
    </cfRule>
  </conditionalFormatting>
  <conditionalFormatting sqref="G927">
    <cfRule type="cellIs" dxfId="95" priority="93" stopIfTrue="1" operator="equal">
      <formula>"NA"</formula>
    </cfRule>
    <cfRule type="cellIs" dxfId="94" priority="94" stopIfTrue="1" operator="equal">
      <formula>"NA"</formula>
    </cfRule>
  </conditionalFormatting>
  <conditionalFormatting sqref="G927">
    <cfRule type="cellIs" dxfId="93" priority="91" operator="equal">
      <formula>"NA"</formula>
    </cfRule>
    <cfRule type="cellIs" dxfId="92" priority="92" operator="equal">
      <formula>"NA"</formula>
    </cfRule>
  </conditionalFormatting>
  <conditionalFormatting sqref="G927">
    <cfRule type="cellIs" dxfId="91" priority="89" stopIfTrue="1" operator="equal">
      <formula>"NA"</formula>
    </cfRule>
    <cfRule type="cellIs" dxfId="90" priority="90" stopIfTrue="1" operator="equal">
      <formula>"NA"</formula>
    </cfRule>
  </conditionalFormatting>
  <conditionalFormatting sqref="G927">
    <cfRule type="cellIs" dxfId="89" priority="87" operator="equal">
      <formula>"NA"</formula>
    </cfRule>
    <cfRule type="cellIs" dxfId="88" priority="88" operator="equal">
      <formula>"NA"</formula>
    </cfRule>
  </conditionalFormatting>
  <conditionalFormatting sqref="G930">
    <cfRule type="cellIs" dxfId="87" priority="85" stopIfTrue="1" operator="equal">
      <formula>"NA"</formula>
    </cfRule>
    <cfRule type="cellIs" dxfId="86" priority="86" stopIfTrue="1" operator="equal">
      <formula>"NA"</formula>
    </cfRule>
  </conditionalFormatting>
  <conditionalFormatting sqref="G930">
    <cfRule type="cellIs" dxfId="85" priority="83" stopIfTrue="1" operator="equal">
      <formula>"NA"</formula>
    </cfRule>
    <cfRule type="cellIs" dxfId="84" priority="84" stopIfTrue="1" operator="equal">
      <formula>"NA"</formula>
    </cfRule>
  </conditionalFormatting>
  <conditionalFormatting sqref="G930">
    <cfRule type="cellIs" dxfId="83" priority="81" stopIfTrue="1" operator="equal">
      <formula>"NA"</formula>
    </cfRule>
    <cfRule type="cellIs" dxfId="82" priority="82" stopIfTrue="1" operator="equal">
      <formula>"NA"</formula>
    </cfRule>
  </conditionalFormatting>
  <conditionalFormatting sqref="G930">
    <cfRule type="cellIs" dxfId="81" priority="79" operator="equal">
      <formula>"NA"</formula>
    </cfRule>
    <cfRule type="cellIs" dxfId="80" priority="80" operator="equal">
      <formula>"NA"</formula>
    </cfRule>
  </conditionalFormatting>
  <conditionalFormatting sqref="G930">
    <cfRule type="cellIs" dxfId="79" priority="77" stopIfTrue="1" operator="equal">
      <formula>"NA"</formula>
    </cfRule>
    <cfRule type="cellIs" dxfId="78" priority="78" stopIfTrue="1" operator="equal">
      <formula>"NA"</formula>
    </cfRule>
  </conditionalFormatting>
  <conditionalFormatting sqref="G930">
    <cfRule type="cellIs" dxfId="77" priority="75" operator="equal">
      <formula>"NA"</formula>
    </cfRule>
    <cfRule type="cellIs" dxfId="76" priority="76" operator="equal">
      <formula>"NA"</formula>
    </cfRule>
  </conditionalFormatting>
  <conditionalFormatting sqref="G926">
    <cfRule type="cellIs" dxfId="75" priority="73" stopIfTrue="1" operator="equal">
      <formula>"NA"</formula>
    </cfRule>
    <cfRule type="cellIs" dxfId="74" priority="74" stopIfTrue="1" operator="equal">
      <formula>"NA"</formula>
    </cfRule>
  </conditionalFormatting>
  <conditionalFormatting sqref="G929">
    <cfRule type="cellIs" dxfId="73" priority="71" stopIfTrue="1" operator="equal">
      <formula>"NA"</formula>
    </cfRule>
    <cfRule type="cellIs" dxfId="72" priority="72" stopIfTrue="1" operator="equal">
      <formula>"NA"</formula>
    </cfRule>
  </conditionalFormatting>
  <conditionalFormatting sqref="G929">
    <cfRule type="cellIs" dxfId="71" priority="69" stopIfTrue="1" operator="equal">
      <formula>"NA"</formula>
    </cfRule>
    <cfRule type="cellIs" dxfId="70" priority="70" stopIfTrue="1" operator="equal">
      <formula>"NA"</formula>
    </cfRule>
  </conditionalFormatting>
  <conditionalFormatting sqref="G929">
    <cfRule type="cellIs" dxfId="69" priority="67" stopIfTrue="1" operator="equal">
      <formula>"NA"</formula>
    </cfRule>
    <cfRule type="cellIs" dxfId="68" priority="68" stopIfTrue="1" operator="equal">
      <formula>"NA"</formula>
    </cfRule>
  </conditionalFormatting>
  <conditionalFormatting sqref="G929">
    <cfRule type="cellIs" dxfId="67" priority="65" operator="equal">
      <formula>"NA"</formula>
    </cfRule>
    <cfRule type="cellIs" dxfId="66" priority="66" operator="equal">
      <formula>"NA"</formula>
    </cfRule>
  </conditionalFormatting>
  <conditionalFormatting sqref="G929">
    <cfRule type="cellIs" dxfId="65" priority="63" stopIfTrue="1" operator="equal">
      <formula>"NA"</formula>
    </cfRule>
    <cfRule type="cellIs" dxfId="64" priority="64" stopIfTrue="1" operator="equal">
      <formula>"NA"</formula>
    </cfRule>
  </conditionalFormatting>
  <conditionalFormatting sqref="G929">
    <cfRule type="cellIs" dxfId="63" priority="61" operator="equal">
      <formula>"NA"</formula>
    </cfRule>
    <cfRule type="cellIs" dxfId="62" priority="62" operator="equal">
      <formula>"NA"</formula>
    </cfRule>
  </conditionalFormatting>
  <conditionalFormatting sqref="G928">
    <cfRule type="cellIs" dxfId="61" priority="59" stopIfTrue="1" operator="equal">
      <formula>"NA"</formula>
    </cfRule>
    <cfRule type="cellIs" dxfId="60" priority="60" stopIfTrue="1" operator="equal">
      <formula>"NA"</formula>
    </cfRule>
  </conditionalFormatting>
  <conditionalFormatting sqref="I927 I930:I933">
    <cfRule type="cellIs" dxfId="59" priority="57" stopIfTrue="1" operator="equal">
      <formula>"NA"</formula>
    </cfRule>
    <cfRule type="cellIs" dxfId="58" priority="58" stopIfTrue="1" operator="equal">
      <formula>"NA"</formula>
    </cfRule>
  </conditionalFormatting>
  <conditionalFormatting sqref="I930:I933">
    <cfRule type="cellIs" dxfId="57" priority="55" stopIfTrue="1" operator="equal">
      <formula>"NA"</formula>
    </cfRule>
    <cfRule type="cellIs" dxfId="56" priority="56" stopIfTrue="1" operator="equal">
      <formula>"NA"</formula>
    </cfRule>
  </conditionalFormatting>
  <conditionalFormatting sqref="I930:I933">
    <cfRule type="cellIs" dxfId="55" priority="53" operator="equal">
      <formula>"NA"</formula>
    </cfRule>
    <cfRule type="cellIs" dxfId="54" priority="54" operator="equal">
      <formula>"NA"</formula>
    </cfRule>
  </conditionalFormatting>
  <conditionalFormatting sqref="I930:I933">
    <cfRule type="cellIs" dxfId="53" priority="51" stopIfTrue="1" operator="equal">
      <formula>"NA"</formula>
    </cfRule>
    <cfRule type="cellIs" dxfId="52" priority="52" stopIfTrue="1" operator="equal">
      <formula>"NA"</formula>
    </cfRule>
  </conditionalFormatting>
  <conditionalFormatting sqref="I930:I933">
    <cfRule type="cellIs" dxfId="51" priority="49" operator="equal">
      <formula>"NA"</formula>
    </cfRule>
    <cfRule type="cellIs" dxfId="50" priority="50" operator="equal">
      <formula>"NA"</formula>
    </cfRule>
  </conditionalFormatting>
  <conditionalFormatting sqref="I927">
    <cfRule type="cellIs" dxfId="49" priority="47" stopIfTrue="1" operator="equal">
      <formula>"NA"</formula>
    </cfRule>
    <cfRule type="cellIs" dxfId="48" priority="48" stopIfTrue="1" operator="equal">
      <formula>"NA"</formula>
    </cfRule>
  </conditionalFormatting>
  <conditionalFormatting sqref="I927">
    <cfRule type="cellIs" dxfId="47" priority="45" operator="equal">
      <formula>"NA"</formula>
    </cfRule>
    <cfRule type="cellIs" dxfId="46" priority="46" operator="equal">
      <formula>"NA"</formula>
    </cfRule>
  </conditionalFormatting>
  <conditionalFormatting sqref="I927">
    <cfRule type="cellIs" dxfId="45" priority="43" stopIfTrue="1" operator="equal">
      <formula>"NA"</formula>
    </cfRule>
    <cfRule type="cellIs" dxfId="44" priority="44" stopIfTrue="1" operator="equal">
      <formula>"NA"</formula>
    </cfRule>
  </conditionalFormatting>
  <conditionalFormatting sqref="I927">
    <cfRule type="cellIs" dxfId="43" priority="41" operator="equal">
      <formula>"NA"</formula>
    </cfRule>
    <cfRule type="cellIs" dxfId="42" priority="42" operator="equal">
      <formula>"NA"</formula>
    </cfRule>
  </conditionalFormatting>
  <conditionalFormatting sqref="I927">
    <cfRule type="cellIs" dxfId="41" priority="39" stopIfTrue="1" operator="equal">
      <formula>"NA"</formula>
    </cfRule>
    <cfRule type="cellIs" dxfId="40" priority="40" stopIfTrue="1" operator="equal">
      <formula>"NA"</formula>
    </cfRule>
  </conditionalFormatting>
  <conditionalFormatting sqref="I927">
    <cfRule type="cellIs" dxfId="39" priority="37" stopIfTrue="1" operator="equal">
      <formula>"NA"</formula>
    </cfRule>
    <cfRule type="cellIs" dxfId="38" priority="38" stopIfTrue="1" operator="equal">
      <formula>"NA"</formula>
    </cfRule>
  </conditionalFormatting>
  <conditionalFormatting sqref="I927">
    <cfRule type="cellIs" dxfId="37" priority="35" stopIfTrue="1" operator="equal">
      <formula>"NA"</formula>
    </cfRule>
    <cfRule type="cellIs" dxfId="36" priority="36" stopIfTrue="1" operator="equal">
      <formula>"NA"</formula>
    </cfRule>
  </conditionalFormatting>
  <conditionalFormatting sqref="I927">
    <cfRule type="cellIs" dxfId="35" priority="33" operator="equal">
      <formula>"NA"</formula>
    </cfRule>
    <cfRule type="cellIs" dxfId="34" priority="34" operator="equal">
      <formula>"NA"</formula>
    </cfRule>
  </conditionalFormatting>
  <conditionalFormatting sqref="I927">
    <cfRule type="cellIs" dxfId="33" priority="31" stopIfTrue="1" operator="equal">
      <formula>"NA"</formula>
    </cfRule>
    <cfRule type="cellIs" dxfId="32" priority="32" stopIfTrue="1" operator="equal">
      <formula>"NA"</formula>
    </cfRule>
  </conditionalFormatting>
  <conditionalFormatting sqref="I927">
    <cfRule type="cellIs" dxfId="31" priority="29" operator="equal">
      <formula>"NA"</formula>
    </cfRule>
    <cfRule type="cellIs" dxfId="30" priority="30" operator="equal">
      <formula>"NA"</formula>
    </cfRule>
  </conditionalFormatting>
  <conditionalFormatting sqref="I930">
    <cfRule type="cellIs" dxfId="29" priority="27" stopIfTrue="1" operator="equal">
      <formula>"NA"</formula>
    </cfRule>
    <cfRule type="cellIs" dxfId="28" priority="28" stopIfTrue="1" operator="equal">
      <formula>"NA"</formula>
    </cfRule>
  </conditionalFormatting>
  <conditionalFormatting sqref="I930">
    <cfRule type="cellIs" dxfId="27" priority="25" stopIfTrue="1" operator="equal">
      <formula>"NA"</formula>
    </cfRule>
    <cfRule type="cellIs" dxfId="26" priority="26" stopIfTrue="1" operator="equal">
      <formula>"NA"</formula>
    </cfRule>
  </conditionalFormatting>
  <conditionalFormatting sqref="I930">
    <cfRule type="cellIs" dxfId="25" priority="23" stopIfTrue="1" operator="equal">
      <formula>"NA"</formula>
    </cfRule>
    <cfRule type="cellIs" dxfId="24" priority="24" stopIfTrue="1" operator="equal">
      <formula>"NA"</formula>
    </cfRule>
  </conditionalFormatting>
  <conditionalFormatting sqref="I930">
    <cfRule type="cellIs" dxfId="23" priority="21" operator="equal">
      <formula>"NA"</formula>
    </cfRule>
    <cfRule type="cellIs" dxfId="22" priority="22" operator="equal">
      <formula>"NA"</formula>
    </cfRule>
  </conditionalFormatting>
  <conditionalFormatting sqref="I930">
    <cfRule type="cellIs" dxfId="21" priority="19" stopIfTrue="1" operator="equal">
      <formula>"NA"</formula>
    </cfRule>
    <cfRule type="cellIs" dxfId="20" priority="20" stopIfTrue="1" operator="equal">
      <formula>"NA"</formula>
    </cfRule>
  </conditionalFormatting>
  <conditionalFormatting sqref="I930">
    <cfRule type="cellIs" dxfId="19" priority="17" operator="equal">
      <formula>"NA"</formula>
    </cfRule>
    <cfRule type="cellIs" dxfId="18" priority="18" operator="equal">
      <formula>"NA"</formula>
    </cfRule>
  </conditionalFormatting>
  <conditionalFormatting sqref="I926">
    <cfRule type="cellIs" dxfId="17" priority="15" stopIfTrue="1" operator="equal">
      <formula>"NA"</formula>
    </cfRule>
    <cfRule type="cellIs" dxfId="16" priority="16" stopIfTrue="1" operator="equal">
      <formula>"NA"</formula>
    </cfRule>
  </conditionalFormatting>
  <conditionalFormatting sqref="I929">
    <cfRule type="cellIs" dxfId="15" priority="13" stopIfTrue="1" operator="equal">
      <formula>"NA"</formula>
    </cfRule>
    <cfRule type="cellIs" dxfId="14" priority="14" stopIfTrue="1" operator="equal">
      <formula>"NA"</formula>
    </cfRule>
  </conditionalFormatting>
  <conditionalFormatting sqref="I929">
    <cfRule type="cellIs" dxfId="13" priority="11" stopIfTrue="1" operator="equal">
      <formula>"NA"</formula>
    </cfRule>
    <cfRule type="cellIs" dxfId="12" priority="12" stopIfTrue="1" operator="equal">
      <formula>"NA"</formula>
    </cfRule>
  </conditionalFormatting>
  <conditionalFormatting sqref="I929">
    <cfRule type="cellIs" dxfId="11" priority="9" stopIfTrue="1" operator="equal">
      <formula>"NA"</formula>
    </cfRule>
    <cfRule type="cellIs" dxfId="10" priority="10" stopIfTrue="1" operator="equal">
      <formula>"NA"</formula>
    </cfRule>
  </conditionalFormatting>
  <conditionalFormatting sqref="I929">
    <cfRule type="cellIs" dxfId="9" priority="7" operator="equal">
      <formula>"NA"</formula>
    </cfRule>
    <cfRule type="cellIs" dxfId="8" priority="8" operator="equal">
      <formula>"NA"</formula>
    </cfRule>
  </conditionalFormatting>
  <conditionalFormatting sqref="I929">
    <cfRule type="cellIs" dxfId="7" priority="5" stopIfTrue="1" operator="equal">
      <formula>"NA"</formula>
    </cfRule>
    <cfRule type="cellIs" dxfId="6" priority="6" stopIfTrue="1" operator="equal">
      <formula>"NA"</formula>
    </cfRule>
  </conditionalFormatting>
  <conditionalFormatting sqref="I929">
    <cfRule type="cellIs" dxfId="5" priority="3" operator="equal">
      <formula>"NA"</formula>
    </cfRule>
    <cfRule type="cellIs" dxfId="4" priority="4" operator="equal">
      <formula>"NA"</formula>
    </cfRule>
  </conditionalFormatting>
  <conditionalFormatting sqref="I928">
    <cfRule type="cellIs" dxfId="3" priority="1" stopIfTrue="1" operator="equal">
      <formula>"NA"</formula>
    </cfRule>
    <cfRule type="cellIs" dxfId="2" priority="2" stopIfTrue="1" operator="equal">
      <formula>"NA"</formula>
    </cfRule>
  </conditionalFormatting>
  <dataValidations xWindow="863" yWindow="599" count="16">
    <dataValidation type="list" allowBlank="1" showInputMessage="1" showErrorMessage="1" sqref="A1111 E1106:H1106 E736:I736 E1086:G1093 I1086:I1093">
      <formula1>"Yes,No"</formula1>
    </dataValidation>
    <dataValidation type="decimal" operator="greaterThan" showErrorMessage="1" errorTitle="Text Alert" error="Please do not enter text" promptTitle="Numeric Input" prompt="Please enter numeric values or leave blank" sqref="E883:G887 E911:G911 E897:G901 E927:G927 E913:G917 E688:G689 E929:G933 E963:G966 E974:G976 E943:G943 E945:G948 H1094 E1042:G1042 E655:G667 E677:G679 E684:G684 E696:G697 E701:G701 E704:G706 E724:G724 E717:G719 E721:G722 E710:G711 E726:G727 E729:G729 E737:G738 E741:G741 E743:G746 E748:G751 E753:G756 E763:G764 E774:G777 E787:G790 E800:G803 E813:G816 E826:G829 E839:G842 E852:G855 E868:G868 E870:G873 E1040:G1040 E714:G714 E1098:G1104 E668:I669 E1053:I1054 I655:I665 I677:I679 I684 I696:I697 I701 I704:I706 I710:I711 I714 I717:I719 I724 I721:I722 I726:I727 I729 I737:I738 I741 I743:I746 I748:I751 I753:I756 I763:I764 I774:I777 I787:I790 I800:I803 I813:I816 I826:I829 I839:I842 I852:I855 I868 I870:I873 I883:I887 I897:I901 I911 I913:I917 I927 I929:I933 I943 I945:I948 I963:I966 I974:I976 I1042 I1040 E1095:G1095 I1098:I1104 I1094:I1095">
      <formula1>-1</formula1>
    </dataValidation>
    <dataValidation type="textLength" allowBlank="1" showInputMessage="1" showErrorMessage="1" sqref="E312:I312 A1113:A1114 E159:I159 E36:G36 E176:I176 E193:I193 E210:I210 E227:I227 E244:I244 E261:I261 E278:I278 E295:I295 E329:I329 E128:I128 E1041:I1041">
      <formula1>1</formula1>
      <formula2>100000</formula2>
    </dataValidation>
    <dataValidation type="decimal" operator="notEqual" allowBlank="1" showInputMessage="1" showErrorMessage="1" errorTitle="Text Alert" error="Please do not enter &quot;0&quot; or text" promptTitle="Numeric Input" prompt="Please enter numeric values or leave blank" sqref="E39:G40 E651:G651 I39:I40">
      <formula1>0</formula1>
    </dataValidation>
    <dataValidation type="list" showInputMessage="1" showErrorMessage="1" sqref="E709:I709">
      <formula1>"Yes,No"</formula1>
    </dataValidation>
    <dataValidation type="list" allowBlank="1" showInputMessage="1" showErrorMessage="1" sqref="E676:I676 E687:I687">
      <formula1>"YES,NO"</formula1>
    </dataValidation>
    <dataValidation type="list" showInputMessage="1" showErrorMessage="1" sqref="E695:I695">
      <formula1>"Yes, No"</formula1>
    </dataValidation>
    <dataValidation type="decimal" operator="notEqual" allowBlank="1" showInputMessage="1" showErrorMessage="1" error="Please do not enter '0' or text" promptTitle="Numeric Input" prompt="Please insert numeric value or leave blank_x000a_" sqref="E131:G132 E348:G349 I486 E359:G360 E365:G366 E371:G372 E377:G378 E383:G384 E389:G390 I986:I987 E150:G151 E680:G683 E698:G700 E339:G342 E716:G716 E723:G723 E728:G728 E739:G740 E771:G773 E784:G786 E797:G799 E810:G812 E823:G825 E836:G838 E849:G851 E866:G867 E869:G869 E881:G882 E895:G896 E909:G910 E912:G912 E925:G926 E928:G928 E941:G942 E944:G944 E961:G962 E972:G973 E1034:G1037 E712:G713 E88:G89 E31:G32 E57 E82:G83 E65:G66 E100 E106:G107 E112:G113 E94:G95 E118:G119 E70:G71 E76:G77 E124:G125 E535:G535 E537:G537 E546:G547 I509 I516:I517 E543:G544 E539:G539 E541:G541 I511 I505 I507 I513:I514 E558:G558 E560:G560 E569:G570 I535 I537 E566:G567 E562:G562 E564:G564 I546:I547 I543:I544 I539 I541 E581:G581 E583:G583 E592:G593 I558 I560 E589:G590 E585:G585 E587:G587 I569:I570 I566:I567 I562 I564 E604:G604 E606:G606 E615:G616 I581 I583 E612:G613 E608:G608 E610:G610 I592:I593 I589:I590 I585 I587 E627:G627 E629:G629 E638:G639 I604 I606 E635:G636 E631:G631 E633:G633 I615:I616 I612:I613 I608 I610 E486:G486 E493:G494 E488:G488 E463:G463 E465:G465 E482:G482 E484:G484 I463 I465 E490:G491 E413:G413 E415:G415 E424:G425 I371:I372 I377:I378 E421:G422 E417:G417 E419:G419 E436:G436 E438:G438 E447:G448 I413 I415 E444:G445 E440:G440 E442:G442 E459:G459 E461:G461 E470:G471 I436 I438 E467:G468 I459 I461 I470:I471 I467:I468 I447:I448 I444:I445 I440 I442 I424:I425 I421:I422 I417 I419 I383:I384 I389:I390 I403 I396:I397 E509:G509 E516:G517 E511:G511 E505:G505 E507:G507 I493:I494 I488 E513:G514 I482 I484 I490:I491 E169:G172 E186:G189 E203:G206 E220:G223 E237:G240 E254:G257 E271:G274 E288:G291 E305:G308 E403:G403 E396:G397 I993:I994 E986:G987 E993:G994 E1002:G1003 E1009:G1010 I961:I962 I972:I973 E322:G325 E1043:G1052 E136:G137 I31:I32 I65:I66 I70:I71 I76:I77 I88:I89 I82:I83 I94:I95 I131:I132 I106:I107 I112:I113 I118:I119 I124:I125 I136:I137 I150:I151 I339:I342 I169:I172 I186:I189 I203:I206 I220:I223 I237:I240 I254:I257 I271:I274 I288:I291 I305:I308 I322:I325 I348:I349 I359:I360 I365:I366 I627 I629 I638:I639 I635:I636 I631 I633 I680:I683 I698:I700 I712:I713 I716 I723 I728 I739:I740 I771:I773 I784:I786 I797:I799 I810:I812 I823:I825 I836:I838 I849:I851 I866:I867 I869 I881:I882 I895:I896 I909:I910 I912 I925:I926 I928 I941:I942 I944 I1002:I1003 I1009:I1010 I1034:I1037 I1043:I1052">
      <formula1>0</formula1>
    </dataValidation>
    <dataValidation type="decimal" allowBlank="1" showInputMessage="1" showErrorMessage="1" promptTitle="Numeric Input" prompt="Please insert numeric value or leave blank_x000a_" sqref="E101 F57:G58 E58 F100:G101 I57:I58 I100:I101">
      <formula1>1</formula1>
      <formula2>10000000</formula2>
    </dataValidation>
    <dataValidation type="decimal" operator="greaterThan" allowBlank="1" showInputMessage="1" showErrorMessage="1" error="Please do not enter text" sqref="E9:G12 E17:G20 E27:G30 E33:G33 E37:G38 I191:I192 E67:G69 E74:G75 E80:G81 E86:G87 E92:G93 E98:G99 E104:G105 E110:G111 E116:G117 E122:G123 E129:G130 E152:G153 E160:G168 E345:G346 E350:G353 E357:G358 E363:G364 E369:G370 E375:G376 E381:G382 E387:G388 E394:G395 E138:G146 I9:I12 I17:I20 I37:I38 E64:G64 I61:I62 I67:I69 I64 I74:I75 E135:G135 I129:I130 I33 I80:I81 I86:I87 I92:I93 I135 I387:I388 I293:I294 I208:I209 I225:I226 I242:I243 I259:I260 I276:I277 I345:I346 E310:G311 I400:I402 I666:I667 I394:I395 E327:G328 E177:G185 E330:G338 E194:G202 I27:I30 E211:G219 I381:I382 E228:G236 I98:I99 E245:G253 I104:I105 E262:G270 I110:I111 E279:G287 I116:I117 E296:G304 I122:I123 E313:G321 E157:G158 E174:G175 E191:G192 E208:G209 E225:G226 E242:G243 E259:G260 E276:G277 E293:G294 E400:G402 I350:I353 E61:G62 E41:G56 I138:I146 I152:I153 I160:I168 I310:I311 I327:I328 I177:I185 I330:I338 I194:I202 I211:I219 I228:I236 I245:I253 I262:I270 I279:I287 I296:I304 I313:I321 I157:I158 I174:I175 I357:I358 I363:I364 I369:I370 I375:I376 I41:I56">
      <formula1>-1</formula1>
    </dataValidation>
    <dataValidation operator="greaterThan" showErrorMessage="1" errorTitle="Text Alert" error="Please do not enter text" promptTitle="Numeric Input" prompt="Please enter numeric values or leave blank" sqref="J1094:J1104 H1086:H1093 J655:J669"/>
    <dataValidation operator="notEqual" allowBlank="1" errorTitle="Text Alert" error="Please do not enter &quot;0&quot; or text" promptTitle="Numeric Input" prompt="Please enter numeric values or leave blank" sqref="E650:I650"/>
    <dataValidation operator="notEqual" allowBlank="1" showInputMessage="1" showErrorMessage="1" error="Please do not enter '0' or text" promptTitle="Numeric Input" prompt="Please insert numeric value or leave blank_x000a_" sqref="E518:I521 E548:I550 E571:I573 E594:I596 E617:I619 E495:I498 E648:I649 E426:I428 E449:I451 E472:I474 E525:I526 E640:I643"/>
    <dataValidation type="decimal" operator="greaterThan" showInputMessage="1" showErrorMessage="1" sqref="E545:G545 E540:G540 E542:G542 E531:G534 E536:G536 E538:G538 E568:G568 E563:G563 E565:G565 E554:G557 E559:G559 E561:G561 E591:G591 E586:G586 E588:G588 E577:G580 E582:G582 E584:G584 E614:G614 E609:G609 E611:G611 E600:G603 E605:G605 E607:G607 E637:G637 E632:G632 E634:G634 E623:G626 E628:G628 E630:G630 E483:G483 E485:G485 E423:G423 E418:G418 E420:G420 E1004:G1006 E414:G414 E416:G416 E446:G446 E441:G441 E443:G443 E432:G435 E437:G437 E439:G439 E469:G469 E464:G464 E466:G466 E455:G458 E460:G460 E462:G462 E492:G492 E487:G487 E489:G489 E478:G481 E506:G506 E508:G508 E515:G515 E510:G510 E512:G512 E501:G504 E1011:G1013 E988:G990 E995:G997 E409:G412 I423 I418 I420 I414 I416 I409:I412 I446 I441 I443 I432:I435 I437 I439 I469 I464 I466 I455:I458 I460 I462 I483 I485 I492 I487 I489 I478:I481 I506 I508 I515 I510 I512 I501:I504 I545 I540 I542 I531:I534 I536 I538 I568 I563 I565 I554:I557 I559 I561 I591 I586 I588 I577:I580 I582 I584 I614 I609 I611 I600:I603 I605 I607 I637 I632 I634 I623:I626 I628 I630 I988:I990 I995:I997 I1004:I1006 I1011:I1013">
      <formula1>-1</formula1>
    </dataValidation>
    <dataValidation operator="notEqual" allowBlank="1" error="Please do not enter '0' or text" promptTitle="Numeric Input" prompt="Please insert numeric value or leave blank_x000a_" sqref="E522:I524 E645:I647"/>
    <dataValidation operator="greaterThan" allowBlank="1" showInputMessage="1" showErrorMessage="1" error="Please do not enter text" sqref="E63:G63 I63"/>
  </dataValidations>
  <pageMargins left="0.25" right="0.25" top="0.75" bottom="0.75" header="0.3" footer="0.3"/>
  <pageSetup scale="65" orientation="landscape" r:id="rId2"/>
  <rowBreaks count="1" manualBreakCount="1">
    <brk id="1059" max="9" man="1"/>
  </rowBreak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93"/>
  <sheetViews>
    <sheetView tabSelected="1" zoomScale="90" zoomScaleNormal="90" workbookViewId="0">
      <selection activeCell="C15" sqref="C15:C16"/>
    </sheetView>
  </sheetViews>
  <sheetFormatPr defaultColWidth="9.109375" defaultRowHeight="13.8" x14ac:dyDescent="0.25"/>
  <cols>
    <col min="1" max="1" width="7.6640625" style="930" customWidth="1"/>
    <col min="2" max="2" width="63.6640625" style="922" customWidth="1"/>
    <col min="3" max="3" width="25.33203125" style="922" customWidth="1"/>
    <col min="4" max="4" width="25" style="922" customWidth="1"/>
    <col min="5" max="5" width="20.6640625" style="481" customWidth="1"/>
    <col min="6" max="7" width="9.109375" style="481"/>
    <col min="8" max="16384" width="9.109375" style="922"/>
  </cols>
  <sheetData>
    <row r="1" spans="1:5" ht="15" x14ac:dyDescent="0.25">
      <c r="A1" s="1079" t="s">
        <v>1623</v>
      </c>
      <c r="B1" s="1080"/>
      <c r="C1" s="1080"/>
      <c r="D1" s="1080"/>
      <c r="E1" s="1081"/>
    </row>
    <row r="2" spans="1:5" ht="15" x14ac:dyDescent="0.25">
      <c r="A2" s="1082" t="s">
        <v>1622</v>
      </c>
      <c r="B2" s="1082"/>
      <c r="C2" s="1082"/>
      <c r="D2" s="1082"/>
      <c r="E2" s="1082"/>
    </row>
    <row r="3" spans="1:5" ht="15" x14ac:dyDescent="0.25">
      <c r="A3" s="1082" t="s">
        <v>1621</v>
      </c>
      <c r="B3" s="1082"/>
      <c r="C3" s="1082"/>
      <c r="D3" s="1082"/>
      <c r="E3" s="1082"/>
    </row>
    <row r="4" spans="1:5" ht="15" x14ac:dyDescent="0.25">
      <c r="A4" s="725" t="s">
        <v>1620</v>
      </c>
      <c r="B4" s="726" t="s">
        <v>1619</v>
      </c>
      <c r="C4" s="1083" t="s">
        <v>421</v>
      </c>
      <c r="D4" s="1083"/>
      <c r="E4" s="1083"/>
    </row>
    <row r="5" spans="1:5" x14ac:dyDescent="0.25">
      <c r="A5" s="914">
        <v>1</v>
      </c>
      <c r="B5" s="912" t="s">
        <v>193</v>
      </c>
      <c r="C5" s="1078">
        <f>'General Information'!C3</f>
        <v>0</v>
      </c>
      <c r="D5" s="1078"/>
      <c r="E5" s="1078"/>
    </row>
    <row r="6" spans="1:5" x14ac:dyDescent="0.25">
      <c r="A6" s="914" t="s">
        <v>1618</v>
      </c>
      <c r="B6" s="912" t="s">
        <v>203</v>
      </c>
      <c r="C6" s="1078">
        <f>'General Information'!C6</f>
        <v>0</v>
      </c>
      <c r="D6" s="1078"/>
      <c r="E6" s="1078"/>
    </row>
    <row r="7" spans="1:5" x14ac:dyDescent="0.25">
      <c r="A7" s="914" t="s">
        <v>1617</v>
      </c>
      <c r="B7" s="912" t="s">
        <v>2375</v>
      </c>
      <c r="C7" s="1078">
        <f>'General Information'!C7</f>
        <v>0</v>
      </c>
      <c r="D7" s="1078"/>
      <c r="E7" s="1078"/>
    </row>
    <row r="8" spans="1:5" ht="15" customHeight="1" x14ac:dyDescent="0.25">
      <c r="A8" s="1087">
        <v>3</v>
      </c>
      <c r="B8" s="1088" t="s">
        <v>1616</v>
      </c>
      <c r="C8" s="1087" t="s">
        <v>1615</v>
      </c>
      <c r="D8" s="1087"/>
      <c r="E8" s="912" t="s">
        <v>1577</v>
      </c>
    </row>
    <row r="9" spans="1:5" ht="15" customHeight="1" x14ac:dyDescent="0.25">
      <c r="A9" s="1087"/>
      <c r="B9" s="1088"/>
      <c r="C9" s="1087" t="str">
        <f>'General Information'!A2</f>
        <v>Sector - Aluminium Sector</v>
      </c>
      <c r="D9" s="1087"/>
      <c r="E9" s="912" t="str">
        <f>'General Information'!G4</f>
        <v>SMELTER</v>
      </c>
    </row>
    <row r="10" spans="1:5" ht="44.4" customHeight="1" x14ac:dyDescent="0.25">
      <c r="A10" s="914" t="s">
        <v>1614</v>
      </c>
      <c r="B10" s="912" t="s">
        <v>2399</v>
      </c>
      <c r="C10" s="1087" t="str">
        <f>'General Information'!C9&amp;", "&amp;'General Information'!C10&amp;", "&amp;'General Information'!C11&amp;", "&amp;'General Information'!F11&amp;", "&amp;'General Information'!C12&amp;", "&amp;'General Information'!F12&amp;","&amp;'General Information'!C13&amp;", "&amp;'General Information'!C14&amp;", "&amp;'General Information'!C15&amp;", "&amp;'General Information'!C16&amp;", "&amp;'General Information'!F15&amp;", "&amp;'General Information'!F16</f>
        <v xml:space="preserve">, , , , , ,, , , , , </v>
      </c>
      <c r="D10" s="1087"/>
      <c r="E10" s="1087"/>
    </row>
    <row r="11" spans="1:5" ht="45.6" customHeight="1" x14ac:dyDescent="0.25">
      <c r="A11" s="914" t="s">
        <v>29</v>
      </c>
      <c r="B11" s="727" t="s">
        <v>1613</v>
      </c>
      <c r="C11" s="1078" t="str">
        <f>'General Information'!C18&amp;", "&amp;'General Information'!C19&amp;", "&amp;'General Information'!C20&amp;","&amp;'General Information'!C21&amp;","&amp;'General Information'!F21&amp;","&amp;'General Information'!C22&amp;", "&amp;'General Information'!C23&amp;", "&amp;'General Information'!F23&amp;", "&amp;'General Information'!C24&amp;", "&amp;'General Information'!F24</f>
        <v xml:space="preserve">, , ,,,, , , , </v>
      </c>
      <c r="D11" s="1078"/>
      <c r="E11" s="1078"/>
    </row>
    <row r="12" spans="1:5" ht="46.95" customHeight="1" x14ac:dyDescent="0.25">
      <c r="A12" s="914" t="s">
        <v>27</v>
      </c>
      <c r="B12" s="727" t="s">
        <v>1612</v>
      </c>
      <c r="C12" s="1078" t="str">
        <f>'General Information'!C26&amp;", "&amp;'General Information'!C27&amp;", "&amp;'General Information'!G27&amp;","&amp;'General Information'!C28&amp;","&amp;'General Information'!C29&amp;", "&amp;'General Information'!F29&amp;", "&amp;'General Information'!C30&amp;", "&amp;'General Information'!E30</f>
        <v xml:space="preserve">, , ,,, , , </v>
      </c>
      <c r="D12" s="1078"/>
      <c r="E12" s="1078"/>
    </row>
    <row r="13" spans="1:5" ht="15" x14ac:dyDescent="0.25">
      <c r="A13" s="725" t="s">
        <v>1611</v>
      </c>
      <c r="B13" s="1089" t="s">
        <v>1610</v>
      </c>
      <c r="C13" s="1089"/>
      <c r="D13" s="1089"/>
      <c r="E13" s="1089"/>
    </row>
    <row r="14" spans="1:5" s="924" customFormat="1" x14ac:dyDescent="0.25">
      <c r="A14" s="923">
        <v>5</v>
      </c>
      <c r="B14" s="1084" t="s">
        <v>1609</v>
      </c>
      <c r="C14" s="1085"/>
      <c r="D14" s="1085"/>
      <c r="E14" s="1086"/>
    </row>
    <row r="15" spans="1:5" s="924" customFormat="1" ht="27.6" x14ac:dyDescent="0.25">
      <c r="A15" s="1093" t="s">
        <v>510</v>
      </c>
      <c r="B15" s="1095" t="s">
        <v>1608</v>
      </c>
      <c r="C15" s="1093" t="s">
        <v>190</v>
      </c>
      <c r="D15" s="923" t="s">
        <v>2572</v>
      </c>
      <c r="E15" s="1005" t="s">
        <v>2573</v>
      </c>
    </row>
    <row r="16" spans="1:5" s="924" customFormat="1" x14ac:dyDescent="0.25">
      <c r="A16" s="1094"/>
      <c r="B16" s="1096"/>
      <c r="C16" s="1094"/>
      <c r="D16" s="925" t="str">
        <f>'General Information'!C31</f>
        <v>FY: 2021-22</v>
      </c>
      <c r="E16" s="1007" t="str">
        <f>'General Information'!G31</f>
        <v>FY: 2022-23</v>
      </c>
    </row>
    <row r="17" spans="1:7" x14ac:dyDescent="0.25">
      <c r="A17" s="911" t="s">
        <v>31</v>
      </c>
      <c r="B17" s="728" t="str">
        <f>IF(OR('General Information'!C4="SMELTER", 'General Information'!C4="INTEGRATED"),'Form Sa1'!B19, 'Form Sa1'!B11)</f>
        <v>Total Molten Aluminium  Production</v>
      </c>
      <c r="C17" s="914" t="s">
        <v>53</v>
      </c>
      <c r="D17" s="926">
        <f>IF(OR('General Information'!$C$4="SMELTER", 'General Information'!$C$4="INTEGRATED"), 'Form Sa1'!H19, 'Form Sa1'!H11)</f>
        <v>0</v>
      </c>
      <c r="E17" s="926">
        <f>IF(OR('General Information'!$C$4="SMELTER", 'General Information'!$C$4="INTEGRATED"), 'Form Sa1'!I19, 'Form Sa1'!I11)</f>
        <v>0</v>
      </c>
      <c r="F17" s="732"/>
      <c r="G17" s="732"/>
    </row>
    <row r="18" spans="1:7" x14ac:dyDescent="0.25">
      <c r="A18" s="911" t="s">
        <v>29</v>
      </c>
      <c r="B18" s="728" t="str">
        <f>IF(OR('General Information'!$C$4="SMELTER", 'General Information'!$C$4="INTEGRATED"), 'Form Sa1'!B20, 'Form Sa1'!B12)</f>
        <v>Total Production- Cast House</v>
      </c>
      <c r="C18" s="914" t="s">
        <v>53</v>
      </c>
      <c r="D18" s="926">
        <f>IF(OR('General Information'!$C$4="SMELTER", 'General Information'!$C$4="INTEGRATED"), 'Form Sa1'!H20, 'Form Sa1'!H12)</f>
        <v>0</v>
      </c>
      <c r="E18" s="926">
        <f>IF(OR('General Information'!$C$4="SMELTER", 'General Information'!$C$4="INTEGRATED"), 'Form Sa1'!I20, 'Form Sa1'!I12)</f>
        <v>0</v>
      </c>
      <c r="F18" s="732"/>
      <c r="G18" s="732"/>
    </row>
    <row r="19" spans="1:7" x14ac:dyDescent="0.25">
      <c r="A19" s="911" t="s">
        <v>27</v>
      </c>
      <c r="B19" s="728" t="str">
        <f>IF(OR('General Information'!$C$4="SMELTER", 'General Information'!$C$4="INTEGRATED"), 'Form Sa1'!B346, 'Form Sa1'!B73)</f>
        <v>Actual Carbon Anode Production</v>
      </c>
      <c r="C19" s="914" t="s">
        <v>53</v>
      </c>
      <c r="D19" s="433">
        <f>IF(OR('General Information'!$C$4="SMELTER", 'General Information'!$C$4="INTEGRATED"), 'Form Sa1'!H346, 'Form Sa1'!H75)</f>
        <v>0</v>
      </c>
      <c r="E19" s="433">
        <f>IF(OR('General Information'!$C$4="SMELTER", 'General Information'!$C$4="INTEGRATED"), 'Form Sa1'!I346, 'Form Sa1'!I75)</f>
        <v>0</v>
      </c>
      <c r="F19" s="729"/>
      <c r="G19" s="729"/>
    </row>
    <row r="20" spans="1:7" x14ac:dyDescent="0.25">
      <c r="A20" s="911" t="s">
        <v>25</v>
      </c>
      <c r="B20" s="728" t="str">
        <f>IF(OR('General Information'!$C$4="SMELTER", 'General Information'!$C$4="INTEGRATED"), 'Form Sa1'!B356, 'Form Sa1'!B79)</f>
        <v>Billets</v>
      </c>
      <c r="C20" s="914" t="s">
        <v>53</v>
      </c>
      <c r="D20" s="1015">
        <f>IF(OR('General Information'!$C$4="SMELTER", 'General Information'!$C$4="INTEGRATED"), 'Form Sa1'!H358, 'Form Sa1'!H81)</f>
        <v>0</v>
      </c>
      <c r="E20" s="1015">
        <f>IF(OR('General Information'!$C$4="SMELTER", 'General Information'!$C$4="INTEGRATED"), 'Form Sa1'!I358, 'Form Sa1'!I81)</f>
        <v>0</v>
      </c>
      <c r="F20" s="729"/>
      <c r="G20" s="729"/>
    </row>
    <row r="21" spans="1:7" x14ac:dyDescent="0.25">
      <c r="A21" s="911" t="s">
        <v>23</v>
      </c>
      <c r="B21" s="728" t="str">
        <f>IF(OR('General Information'!$C$4="SMELTER", 'General Information'!$C$4="INTEGRATED"), 'Form Sa1'!B362, 'Form Sa1'!B85)</f>
        <v>Ingot</v>
      </c>
      <c r="C21" s="914" t="s">
        <v>53</v>
      </c>
      <c r="D21" s="1015">
        <f>IF(OR('General Information'!$C$4="SMELTER", 'General Information'!$C$4="INTEGRATED"), 'Form Sa1'!H364, 'Form Sa1'!H87)</f>
        <v>0</v>
      </c>
      <c r="E21" s="1015">
        <f>IF(OR('General Information'!$C$4="SMELTER", 'General Information'!$C$4="INTEGRATED"), 'Form Sa1'!I364, 'Form Sa1'!I87)</f>
        <v>0</v>
      </c>
      <c r="F21" s="729"/>
      <c r="G21" s="729"/>
    </row>
    <row r="22" spans="1:7" x14ac:dyDescent="0.25">
      <c r="A22" s="911" t="s">
        <v>20</v>
      </c>
      <c r="B22" s="728" t="str">
        <f>IF(OR('General Information'!$C$4="SMELTER", 'General Information'!$C$4="INTEGRATED"), 'Form Sa1'!B368, 'Form Sa1'!B91)</f>
        <v>Bars</v>
      </c>
      <c r="C22" s="914" t="s">
        <v>53</v>
      </c>
      <c r="D22" s="1015">
        <f>IF(OR('General Information'!$C$4="SMELTER", 'General Information'!$C$4="INTEGRATED"), 'Form Sa1'!H370, 'Form Sa1'!H93)</f>
        <v>0</v>
      </c>
      <c r="E22" s="1015">
        <f>IF(OR('General Information'!$C$4="SMELTER", 'General Information'!$C$4="INTEGRATED"), 'Form Sa1'!I370, 'Form Sa1'!I93)</f>
        <v>0</v>
      </c>
      <c r="F22" s="729"/>
      <c r="G22" s="729"/>
    </row>
    <row r="23" spans="1:7" x14ac:dyDescent="0.25">
      <c r="A23" s="911" t="s">
        <v>18</v>
      </c>
      <c r="B23" s="728" t="str">
        <f>IF(OR('General Information'!$C$4="SMELTER", 'General Information'!$C$4="INTEGRATED"), 'Form Sa1'!B374, 'Form Sa1'!B97)</f>
        <v>Primary Foundry Alloys</v>
      </c>
      <c r="C23" s="914" t="s">
        <v>53</v>
      </c>
      <c r="D23" s="1015">
        <f>IF(OR('General Information'!$C$4="SMELTER", 'General Information'!$C$4="INTEGRATED"), 'Form Sa1'!H376, 'Form Sa1'!H99)</f>
        <v>0</v>
      </c>
      <c r="E23" s="1015">
        <f>IF(OR('General Information'!$C$4="SMELTER", 'General Information'!$C$4="INTEGRATED"), 'Form Sa1'!I376, 'Form Sa1'!I99)</f>
        <v>0</v>
      </c>
      <c r="F23" s="729"/>
      <c r="G23" s="729"/>
    </row>
    <row r="24" spans="1:7" x14ac:dyDescent="0.25">
      <c r="A24" s="911" t="s">
        <v>34</v>
      </c>
      <c r="B24" s="728" t="str">
        <f>IF(OR('General Information'!$C$4="SMELTER", 'General Information'!$C$4="INTEGRATED"), 'Form Sa1'!B380, 'Form Sa1'!B103)</f>
        <v>Wire Rod</v>
      </c>
      <c r="C24" s="914" t="s">
        <v>53</v>
      </c>
      <c r="D24" s="1015">
        <f>IF(OR('General Information'!$C$4="SMELTER", 'General Information'!$C$4="INTEGRATED"), 'Form Sa1'!H382, 'Form Sa1'!H105)</f>
        <v>0</v>
      </c>
      <c r="E24" s="1015">
        <f>IF(OR('General Information'!$C$4="SMELTER", 'General Information'!$C$4="INTEGRATED"), 'Form Sa1'!I382, 'Form Sa1'!I105)</f>
        <v>0</v>
      </c>
      <c r="F24" s="729"/>
      <c r="G24" s="729"/>
    </row>
    <row r="25" spans="1:7" x14ac:dyDescent="0.25">
      <c r="A25" s="911" t="s">
        <v>51</v>
      </c>
      <c r="B25" s="728" t="str">
        <f>IF(OR('General Information'!$C$4="SMELTER", 'General Information'!$C$4="INTEGRATED"), 'Form Sa1'!B386, 'Form Sa1'!B109)</f>
        <v>Strips</v>
      </c>
      <c r="C25" s="914" t="s">
        <v>53</v>
      </c>
      <c r="D25" s="1015">
        <f>IF(OR('General Information'!$C$4="SMELTER", 'General Information'!$C$4="INTEGRATED"), 'Form Sa1'!H388, 'Form Sa1'!H111)</f>
        <v>0</v>
      </c>
      <c r="E25" s="1015">
        <f>IF(OR('General Information'!$C$4="SMELTER", 'General Information'!$C$4="INTEGRATED"), 'Form Sa1'!I388, 'Form Sa1'!I111)</f>
        <v>0</v>
      </c>
      <c r="F25" s="729"/>
      <c r="G25" s="729"/>
    </row>
    <row r="26" spans="1:7" x14ac:dyDescent="0.25">
      <c r="A26" s="911" t="s">
        <v>49</v>
      </c>
      <c r="B26" s="728" t="str">
        <f>IF(OR('General Information'!$C$4="SMELTER", 'General Information'!$C$4="INTEGRATED"), 'Form Sa1'!B392, 'Form Sa1'!B115)</f>
        <v>Others , if Any</v>
      </c>
      <c r="C26" s="914" t="s">
        <v>53</v>
      </c>
      <c r="D26" s="1015">
        <f>IF(OR('General Information'!$C$4="SMELTER", 'General Information'!$C$4="INTEGRATED"), 'Form Sa1'!H395, 'Form Sa1'!H117)</f>
        <v>0</v>
      </c>
      <c r="E26" s="1015">
        <f>IF(OR('General Information'!$C$4="SMELTER", 'General Information'!$C$4="INTEGRATED"), 'Form Sa1'!I395, 'Form Sa1'!I117)</f>
        <v>0</v>
      </c>
      <c r="F26" s="729"/>
      <c r="G26" s="729"/>
    </row>
    <row r="27" spans="1:7" ht="15" customHeight="1" x14ac:dyDescent="0.25">
      <c r="A27" s="911" t="s">
        <v>66</v>
      </c>
      <c r="B27" s="413" t="str">
        <f>IF(OR('General Information'!$C$4="SMELTER", 'General Information'!$C$4="INTEGRATED"), "-",'Form Sa1'!B121)</f>
        <v>-</v>
      </c>
      <c r="C27" s="914" t="s">
        <v>53</v>
      </c>
      <c r="D27" s="1015" t="str">
        <f>IF(OR('General Information'!$C$4="SMELTER", 'General Information'!$C$4="INTEGRATED"), "-", 'Form Sa1'!H123)</f>
        <v>-</v>
      </c>
      <c r="E27" s="1015" t="str">
        <f>IF(OR('General Information'!$C$4="SMELTER", 'General Information'!$C$4="INTEGRATED"), "-", 'Form Sa1'!I123)</f>
        <v>-</v>
      </c>
      <c r="F27" s="729"/>
      <c r="G27" s="729"/>
    </row>
    <row r="28" spans="1:7" ht="15" customHeight="1" x14ac:dyDescent="0.25">
      <c r="A28" s="911" t="s">
        <v>645</v>
      </c>
      <c r="B28" s="413" t="str">
        <f>IF(OR('General Information'!$C$4="SMELTER", 'General Information'!$C$4="INTEGRATED"), "-", 'Form Sa1'!B127)</f>
        <v>-</v>
      </c>
      <c r="C28" s="914" t="s">
        <v>53</v>
      </c>
      <c r="D28" s="1015" t="str">
        <f>IF(OR('General Information'!$C$4="SMELTER", 'General Information'!$C$4="INTEGRATED"), "-", 'Form Sa1'!H130)</f>
        <v>-</v>
      </c>
      <c r="E28" s="1015" t="str">
        <f>IF(OR('General Information'!$C$4="SMELTER", 'General Information'!$C$4="INTEGRATED"), "-", 'Form Sa1'!I130)</f>
        <v>-</v>
      </c>
      <c r="F28" s="729"/>
      <c r="G28" s="729"/>
    </row>
    <row r="29" spans="1:7" x14ac:dyDescent="0.25">
      <c r="A29" s="911" t="s">
        <v>647</v>
      </c>
      <c r="B29" s="728" t="s">
        <v>1607</v>
      </c>
      <c r="C29" s="914" t="s">
        <v>53</v>
      </c>
      <c r="D29" s="938"/>
      <c r="E29" s="938"/>
      <c r="F29" s="732"/>
      <c r="G29" s="732"/>
    </row>
    <row r="30" spans="1:7" x14ac:dyDescent="0.25">
      <c r="A30" s="911" t="s">
        <v>648</v>
      </c>
      <c r="B30" s="728" t="str">
        <f>IF(OR('General Information'!$C$4="SMELTER", 'General Information'!$C$4="INTEGRATED"), 'Baseline Parameter'!B72,'Baseline Parameter'!B69)</f>
        <v>Total Equivalent Molten Aluminum Produced</v>
      </c>
      <c r="C30" s="914" t="s">
        <v>53</v>
      </c>
      <c r="D30" s="1015">
        <f>IF(OR('General Information'!$C$4="SMELTER", 'General Information'!$C$4="INTEGRATED"), 'Baseline Parameter'!E72,'Baseline Parameter'!E69)</f>
        <v>0</v>
      </c>
      <c r="E30" s="1015">
        <f>IF(OR('General Information'!$C$4="SMELTER", 'General Information'!$C$4="INTEGRATED"), 'Baseline Parameter'!F72,'Baseline Parameter'!F69)</f>
        <v>0</v>
      </c>
      <c r="F30" s="729"/>
      <c r="G30" s="729"/>
    </row>
    <row r="31" spans="1:7" ht="15" x14ac:dyDescent="0.25">
      <c r="A31" s="725" t="s">
        <v>106</v>
      </c>
      <c r="B31" s="1099" t="s">
        <v>1606</v>
      </c>
      <c r="C31" s="1099"/>
      <c r="D31" s="1099"/>
      <c r="E31" s="1099"/>
      <c r="F31" s="922"/>
      <c r="G31" s="922"/>
    </row>
    <row r="32" spans="1:7" x14ac:dyDescent="0.25">
      <c r="A32" s="1097" t="s">
        <v>510</v>
      </c>
      <c r="B32" s="1095" t="s">
        <v>668</v>
      </c>
      <c r="C32" s="923" t="s">
        <v>190</v>
      </c>
      <c r="D32" s="923" t="s">
        <v>1581</v>
      </c>
      <c r="E32" s="923" t="s">
        <v>1582</v>
      </c>
      <c r="F32" s="922"/>
      <c r="G32" s="922"/>
    </row>
    <row r="33" spans="1:7" x14ac:dyDescent="0.25">
      <c r="A33" s="1098"/>
      <c r="B33" s="1096"/>
      <c r="C33" s="925" t="s">
        <v>2394</v>
      </c>
      <c r="D33" s="925" t="s">
        <v>2395</v>
      </c>
      <c r="E33" s="925" t="s">
        <v>2396</v>
      </c>
      <c r="F33" s="922"/>
      <c r="G33" s="922"/>
    </row>
    <row r="34" spans="1:7" s="410" customFormat="1" x14ac:dyDescent="0.25">
      <c r="A34" s="911" t="s">
        <v>2397</v>
      </c>
      <c r="B34" s="912" t="s">
        <v>2398</v>
      </c>
      <c r="C34" s="914" t="s">
        <v>926</v>
      </c>
      <c r="D34" s="927">
        <f>'Form Sa1'!H670/10</f>
        <v>0</v>
      </c>
      <c r="E34" s="927">
        <f>'Form Sa1'!I670/10</f>
        <v>0</v>
      </c>
    </row>
    <row r="35" spans="1:7" x14ac:dyDescent="0.25">
      <c r="A35" s="911" t="s">
        <v>29</v>
      </c>
      <c r="B35" s="912" t="s">
        <v>1605</v>
      </c>
      <c r="C35" s="914" t="s">
        <v>926</v>
      </c>
      <c r="D35" s="926">
        <f>'Form Sa1'!H762/10</f>
        <v>0</v>
      </c>
      <c r="E35" s="926">
        <f>'Form Sa1'!I762/10</f>
        <v>0</v>
      </c>
    </row>
    <row r="36" spans="1:7" x14ac:dyDescent="0.25">
      <c r="A36" s="911" t="s">
        <v>27</v>
      </c>
      <c r="B36" s="912" t="s">
        <v>1604</v>
      </c>
      <c r="C36" s="914" t="s">
        <v>926</v>
      </c>
      <c r="D36" s="926">
        <f>('Form Sa1'!H763+'Form Sa1'!H764)/10</f>
        <v>0</v>
      </c>
      <c r="E36" s="926">
        <f>('Form Sa1'!I763+'Form Sa1'!I764)/10</f>
        <v>0</v>
      </c>
    </row>
    <row r="37" spans="1:7" x14ac:dyDescent="0.25">
      <c r="A37" s="911" t="s">
        <v>25</v>
      </c>
      <c r="B37" s="912" t="s">
        <v>1603</v>
      </c>
      <c r="C37" s="914" t="s">
        <v>926</v>
      </c>
      <c r="D37" s="926">
        <f>'Form Sa1'!H767/10</f>
        <v>0</v>
      </c>
      <c r="E37" s="926">
        <f>'Form Sa1'!I767/10</f>
        <v>0</v>
      </c>
    </row>
    <row r="38" spans="1:7" x14ac:dyDescent="0.25">
      <c r="A38" s="911" t="s">
        <v>23</v>
      </c>
      <c r="B38" s="912" t="s">
        <v>1602</v>
      </c>
      <c r="C38" s="914" t="s">
        <v>1485</v>
      </c>
      <c r="D38" s="926">
        <f>'Form Sa1'!H860+'Form Sa1'!H861+'Form Sa1'!H862</f>
        <v>0</v>
      </c>
      <c r="E38" s="926">
        <f>'Form Sa1'!I860+'Form Sa1'!I861+'Form Sa1'!I862</f>
        <v>0</v>
      </c>
    </row>
    <row r="39" spans="1:7" x14ac:dyDescent="0.25">
      <c r="A39" s="914" t="s">
        <v>20</v>
      </c>
      <c r="B39" s="912" t="s">
        <v>1601</v>
      </c>
      <c r="C39" s="914" t="s">
        <v>1485</v>
      </c>
      <c r="D39" s="926">
        <f>'Form Sa1'!H954+'Form Sa1'!H955+'Form Sa1'!H956+'Form Sa1'!H957</f>
        <v>0</v>
      </c>
      <c r="E39" s="926">
        <f>'Form Sa1'!I954+'Form Sa1'!I955+'Form Sa1'!I956+'Form Sa1'!I957</f>
        <v>0</v>
      </c>
    </row>
    <row r="40" spans="1:7" x14ac:dyDescent="0.25">
      <c r="A40" s="914" t="s">
        <v>18</v>
      </c>
      <c r="B40" s="912" t="s">
        <v>1600</v>
      </c>
      <c r="C40" s="914" t="s">
        <v>1485</v>
      </c>
      <c r="D40" s="926">
        <f>'Form Sa1'!H980+'Form Sa1'!H981+'Form Sa1'!H1018</f>
        <v>0</v>
      </c>
      <c r="E40" s="926">
        <f>'Form Sa1'!I980+'Form Sa1'!I981+'Form Sa1'!I1018</f>
        <v>0</v>
      </c>
    </row>
    <row r="41" spans="1:7" x14ac:dyDescent="0.25">
      <c r="A41" s="914" t="s">
        <v>34</v>
      </c>
      <c r="B41" s="912" t="s">
        <v>266</v>
      </c>
      <c r="C41" s="914" t="s">
        <v>1485</v>
      </c>
      <c r="D41" s="926">
        <f>'Form Sa1'!H1023</f>
        <v>0</v>
      </c>
      <c r="E41" s="926">
        <f>'Form Sa1'!I1023</f>
        <v>0</v>
      </c>
    </row>
    <row r="42" spans="1:7" x14ac:dyDescent="0.25">
      <c r="A42" s="914" t="s">
        <v>51</v>
      </c>
      <c r="B42" s="912" t="s">
        <v>1599</v>
      </c>
      <c r="C42" s="914" t="s">
        <v>500</v>
      </c>
      <c r="D42" s="926" t="s">
        <v>2408</v>
      </c>
      <c r="E42" s="926">
        <f>' Summary Sheet'!F71</f>
        <v>0</v>
      </c>
    </row>
    <row r="43" spans="1:7" ht="15" x14ac:dyDescent="0.25">
      <c r="A43" s="928" t="s">
        <v>86</v>
      </c>
      <c r="B43" s="1100" t="s">
        <v>1598</v>
      </c>
      <c r="C43" s="1100"/>
      <c r="D43" s="1100"/>
      <c r="E43" s="1100"/>
    </row>
    <row r="44" spans="1:7" x14ac:dyDescent="0.25">
      <c r="A44" s="911" t="s">
        <v>1597</v>
      </c>
      <c r="B44" s="912" t="s">
        <v>1596</v>
      </c>
      <c r="C44" s="914" t="s">
        <v>291</v>
      </c>
      <c r="D44" s="1014">
        <f>IF(OR('General Information'!$C$4="SMELTER", 'General Information'!$C$4="INTEGRATED"),' Summary Sheet'!E57,' Summary Sheet'!E50)</f>
        <v>0</v>
      </c>
      <c r="E44" s="1014">
        <f>IF(OR('General Information'!$C$4="SMELTER", 'General Information'!$C$4="INTEGRATED"),' Summary Sheet'!F57,' Summary Sheet'!F50)</f>
        <v>0</v>
      </c>
    </row>
    <row r="45" spans="1:7" x14ac:dyDescent="0.25">
      <c r="A45" s="911" t="s">
        <v>151</v>
      </c>
      <c r="B45" s="912" t="s">
        <v>1595</v>
      </c>
      <c r="C45" s="914" t="s">
        <v>291</v>
      </c>
      <c r="D45" s="914" t="s">
        <v>2408</v>
      </c>
      <c r="E45" s="1014">
        <f>' Summary Sheet'!F72</f>
        <v>0</v>
      </c>
    </row>
    <row r="46" spans="1:7" x14ac:dyDescent="0.25">
      <c r="A46" s="1078"/>
      <c r="B46" s="1078"/>
      <c r="C46" s="1078"/>
      <c r="D46" s="1078"/>
      <c r="E46" s="1078"/>
    </row>
    <row r="47" spans="1:7" ht="15" hidden="1" x14ac:dyDescent="0.25">
      <c r="A47" s="725" t="s">
        <v>42</v>
      </c>
      <c r="B47" s="1089" t="s">
        <v>1594</v>
      </c>
      <c r="C47" s="1089"/>
      <c r="D47" s="1089"/>
      <c r="E47" s="1089"/>
    </row>
    <row r="48" spans="1:7" hidden="1" x14ac:dyDescent="0.25">
      <c r="A48" s="911" t="s">
        <v>1593</v>
      </c>
      <c r="B48" s="728" t="s">
        <v>1592</v>
      </c>
      <c r="C48" s="914" t="s">
        <v>125</v>
      </c>
      <c r="D48" s="914"/>
      <c r="E48" s="914"/>
    </row>
    <row r="49" spans="1:7" ht="27.6" hidden="1" x14ac:dyDescent="0.25">
      <c r="A49" s="911" t="s">
        <v>151</v>
      </c>
      <c r="B49" s="728" t="s">
        <v>1591</v>
      </c>
      <c r="C49" s="914" t="s">
        <v>1590</v>
      </c>
      <c r="D49" s="914"/>
      <c r="E49" s="914"/>
    </row>
    <row r="50" spans="1:7" hidden="1" x14ac:dyDescent="0.25">
      <c r="A50" s="911" t="s">
        <v>149</v>
      </c>
      <c r="B50" s="728" t="s">
        <v>1589</v>
      </c>
      <c r="C50" s="914" t="s">
        <v>1588</v>
      </c>
      <c r="D50" s="914"/>
      <c r="E50" s="914"/>
    </row>
    <row r="51" spans="1:7" hidden="1" x14ac:dyDescent="0.25">
      <c r="A51" s="911" t="s">
        <v>148</v>
      </c>
      <c r="B51" s="728" t="s">
        <v>1587</v>
      </c>
      <c r="C51" s="914" t="s">
        <v>122</v>
      </c>
      <c r="D51" s="914"/>
      <c r="E51" s="914"/>
    </row>
    <row r="52" spans="1:7" hidden="1" x14ac:dyDescent="0.25">
      <c r="A52" s="911" t="s">
        <v>161</v>
      </c>
      <c r="B52" s="728" t="s">
        <v>1586</v>
      </c>
      <c r="C52" s="914" t="s">
        <v>1</v>
      </c>
      <c r="D52" s="914"/>
      <c r="E52" s="914"/>
    </row>
    <row r="53" spans="1:7" hidden="1" x14ac:dyDescent="0.25">
      <c r="A53" s="911" t="s">
        <v>159</v>
      </c>
      <c r="B53" s="728" t="s">
        <v>1585</v>
      </c>
      <c r="C53" s="914" t="s">
        <v>1</v>
      </c>
      <c r="D53" s="914"/>
      <c r="E53" s="914"/>
    </row>
    <row r="54" spans="1:7" hidden="1" x14ac:dyDescent="0.25">
      <c r="A54" s="911" t="s">
        <v>177</v>
      </c>
      <c r="B54" s="728" t="s">
        <v>123</v>
      </c>
      <c r="C54" s="914" t="s">
        <v>122</v>
      </c>
      <c r="D54" s="914"/>
      <c r="E54" s="914"/>
    </row>
    <row r="55" spans="1:7" hidden="1" x14ac:dyDescent="0.25">
      <c r="A55" s="911" t="s">
        <v>167</v>
      </c>
      <c r="B55" s="728" t="s">
        <v>1584</v>
      </c>
      <c r="C55" s="914" t="s">
        <v>1</v>
      </c>
      <c r="D55" s="914"/>
      <c r="E55" s="914"/>
    </row>
    <row r="56" spans="1:7" ht="15" hidden="1" x14ac:dyDescent="0.25">
      <c r="A56" s="911" t="s">
        <v>286</v>
      </c>
      <c r="B56" s="728" t="s">
        <v>1583</v>
      </c>
      <c r="C56" s="914" t="s">
        <v>1</v>
      </c>
      <c r="D56" s="929"/>
      <c r="E56" s="929"/>
    </row>
    <row r="57" spans="1:7" hidden="1" x14ac:dyDescent="0.25">
      <c r="A57" s="1078"/>
      <c r="B57" s="1078"/>
      <c r="C57" s="1078"/>
      <c r="D57" s="1078"/>
      <c r="E57" s="1078"/>
    </row>
    <row r="58" spans="1:7" s="924" customFormat="1" hidden="1" x14ac:dyDescent="0.25">
      <c r="A58" s="730" t="s">
        <v>12</v>
      </c>
      <c r="B58" s="1090" t="s">
        <v>1580</v>
      </c>
      <c r="C58" s="1090"/>
      <c r="D58" s="1090"/>
      <c r="E58" s="1090"/>
      <c r="F58" s="405"/>
      <c r="G58" s="405"/>
    </row>
    <row r="59" spans="1:7" s="924" customFormat="1" ht="38.4" hidden="1" customHeight="1" x14ac:dyDescent="0.25">
      <c r="A59" s="730" t="s">
        <v>1579</v>
      </c>
      <c r="B59" s="913" t="s">
        <v>1578</v>
      </c>
      <c r="C59" s="913" t="s">
        <v>1577</v>
      </c>
      <c r="D59" s="1091" t="s">
        <v>2393</v>
      </c>
      <c r="E59" s="1092"/>
      <c r="F59" s="405"/>
      <c r="G59" s="405"/>
    </row>
    <row r="60" spans="1:7" ht="16.95" hidden="1" customHeight="1" x14ac:dyDescent="0.25">
      <c r="A60" s="1078" t="s">
        <v>142</v>
      </c>
      <c r="B60" s="1088" t="s">
        <v>1576</v>
      </c>
      <c r="C60" s="912" t="s">
        <v>1575</v>
      </c>
      <c r="D60" s="1101" t="s">
        <v>2400</v>
      </c>
      <c r="E60" s="1102"/>
    </row>
    <row r="61" spans="1:7" ht="16.95" hidden="1" customHeight="1" x14ac:dyDescent="0.25">
      <c r="A61" s="1078"/>
      <c r="B61" s="1088"/>
      <c r="C61" s="912" t="s">
        <v>1574</v>
      </c>
      <c r="D61" s="1101" t="s">
        <v>2401</v>
      </c>
      <c r="E61" s="1102"/>
    </row>
    <row r="62" spans="1:7" hidden="1" x14ac:dyDescent="0.25">
      <c r="A62" s="911" t="s">
        <v>141</v>
      </c>
      <c r="B62" s="912" t="s">
        <v>1573</v>
      </c>
      <c r="C62" s="912" t="s">
        <v>1573</v>
      </c>
      <c r="D62" s="1101" t="s">
        <v>1572</v>
      </c>
      <c r="E62" s="1102"/>
    </row>
    <row r="63" spans="1:7" hidden="1" x14ac:dyDescent="0.25">
      <c r="A63" s="911" t="s">
        <v>140</v>
      </c>
      <c r="B63" s="912" t="s">
        <v>1571</v>
      </c>
      <c r="C63" s="912" t="s">
        <v>1571</v>
      </c>
      <c r="D63" s="1101" t="s">
        <v>1570</v>
      </c>
      <c r="E63" s="1102"/>
    </row>
    <row r="64" spans="1:7" hidden="1" x14ac:dyDescent="0.25">
      <c r="A64" s="911" t="s">
        <v>340</v>
      </c>
      <c r="B64" s="912" t="s">
        <v>1569</v>
      </c>
      <c r="C64" s="912" t="s">
        <v>1569</v>
      </c>
      <c r="D64" s="1101" t="s">
        <v>1568</v>
      </c>
      <c r="E64" s="1102"/>
    </row>
    <row r="65" spans="1:5" ht="15" hidden="1" customHeight="1" x14ac:dyDescent="0.25">
      <c r="A65" s="1078" t="s">
        <v>341</v>
      </c>
      <c r="B65" s="1088" t="s">
        <v>1567</v>
      </c>
      <c r="C65" s="912" t="s">
        <v>1566</v>
      </c>
      <c r="D65" s="1101" t="s">
        <v>2402</v>
      </c>
      <c r="E65" s="1102"/>
    </row>
    <row r="66" spans="1:5" ht="15" hidden="1" customHeight="1" x14ac:dyDescent="0.25">
      <c r="A66" s="1078"/>
      <c r="B66" s="1088"/>
      <c r="C66" s="912" t="s">
        <v>1565</v>
      </c>
      <c r="D66" s="1101" t="s">
        <v>2403</v>
      </c>
      <c r="E66" s="1102"/>
    </row>
    <row r="67" spans="1:5" ht="15" hidden="1" customHeight="1" x14ac:dyDescent="0.25">
      <c r="A67" s="911" t="s">
        <v>342</v>
      </c>
      <c r="B67" s="912" t="s">
        <v>1564</v>
      </c>
      <c r="C67" s="912" t="s">
        <v>1564</v>
      </c>
      <c r="D67" s="1101" t="s">
        <v>1563</v>
      </c>
      <c r="E67" s="1102"/>
    </row>
    <row r="68" spans="1:5" ht="15" hidden="1" customHeight="1" x14ac:dyDescent="0.25">
      <c r="A68" s="1078" t="s">
        <v>343</v>
      </c>
      <c r="B68" s="1088" t="s">
        <v>1562</v>
      </c>
      <c r="C68" s="912" t="s">
        <v>1561</v>
      </c>
      <c r="D68" s="1101" t="s">
        <v>2404</v>
      </c>
      <c r="E68" s="1102"/>
    </row>
    <row r="69" spans="1:5" ht="15" hidden="1" customHeight="1" x14ac:dyDescent="0.25">
      <c r="A69" s="1078"/>
      <c r="B69" s="1088"/>
      <c r="C69" s="912" t="s">
        <v>1560</v>
      </c>
      <c r="D69" s="1101" t="s">
        <v>2405</v>
      </c>
      <c r="E69" s="1102"/>
    </row>
    <row r="70" spans="1:5" ht="15" hidden="1" customHeight="1" x14ac:dyDescent="0.25">
      <c r="A70" s="1078"/>
      <c r="B70" s="1088"/>
      <c r="C70" s="912" t="s">
        <v>1559</v>
      </c>
      <c r="D70" s="1101" t="s">
        <v>2406</v>
      </c>
      <c r="E70" s="1102"/>
    </row>
    <row r="71" spans="1:5" ht="15" hidden="1" customHeight="1" x14ac:dyDescent="0.25">
      <c r="A71" s="1078"/>
      <c r="B71" s="1088"/>
      <c r="C71" s="912" t="s">
        <v>1558</v>
      </c>
      <c r="D71" s="1101" t="s">
        <v>2407</v>
      </c>
      <c r="E71" s="1102"/>
    </row>
    <row r="72" spans="1:5" ht="15" hidden="1" customHeight="1" x14ac:dyDescent="0.25">
      <c r="A72" s="911" t="s">
        <v>368</v>
      </c>
      <c r="B72" s="912" t="s">
        <v>1557</v>
      </c>
      <c r="C72" s="912" t="s">
        <v>1557</v>
      </c>
      <c r="D72" s="1101" t="s">
        <v>1556</v>
      </c>
      <c r="E72" s="1102"/>
    </row>
    <row r="73" spans="1:5" ht="15" customHeight="1" x14ac:dyDescent="0.25">
      <c r="A73" s="731"/>
      <c r="B73" s="732"/>
      <c r="C73" s="732"/>
      <c r="D73" s="732"/>
      <c r="E73" s="732"/>
    </row>
    <row r="74" spans="1:5" ht="15" customHeight="1" x14ac:dyDescent="0.25">
      <c r="A74" s="1103" t="s">
        <v>2554</v>
      </c>
      <c r="B74" s="1103"/>
      <c r="C74" s="1103"/>
      <c r="D74" s="1103"/>
      <c r="E74" s="1103"/>
    </row>
    <row r="75" spans="1:5" ht="33" customHeight="1" x14ac:dyDescent="0.25">
      <c r="A75" s="1103"/>
      <c r="B75" s="1103"/>
      <c r="C75" s="1103"/>
      <c r="D75" s="1103"/>
      <c r="E75" s="1103"/>
    </row>
    <row r="76" spans="1:5" x14ac:dyDescent="0.25">
      <c r="A76" s="908" t="s">
        <v>2555</v>
      </c>
      <c r="B76" s="910"/>
      <c r="C76" s="910"/>
      <c r="D76" s="910"/>
      <c r="E76" s="910"/>
    </row>
    <row r="77" spans="1:5" x14ac:dyDescent="0.25">
      <c r="B77" s="733"/>
      <c r="C77" s="734"/>
      <c r="D77" s="735" t="s">
        <v>2391</v>
      </c>
      <c r="E77" s="736"/>
    </row>
    <row r="78" spans="1:5" x14ac:dyDescent="0.25">
      <c r="B78" s="733"/>
      <c r="C78" s="734"/>
      <c r="D78" s="908" t="s">
        <v>1555</v>
      </c>
      <c r="E78" s="736"/>
    </row>
    <row r="79" spans="1:5" x14ac:dyDescent="0.25">
      <c r="A79" s="735" t="s">
        <v>2557</v>
      </c>
      <c r="B79" s="733"/>
      <c r="C79" s="734"/>
      <c r="D79" s="908" t="s">
        <v>1554</v>
      </c>
      <c r="E79" s="736"/>
    </row>
    <row r="80" spans="1:5" x14ac:dyDescent="0.25">
      <c r="A80" s="908" t="s">
        <v>2556</v>
      </c>
      <c r="B80" s="733"/>
      <c r="C80" s="734"/>
      <c r="E80" s="736"/>
    </row>
    <row r="81" spans="1:5" x14ac:dyDescent="0.25">
      <c r="A81" s="908" t="s">
        <v>1553</v>
      </c>
      <c r="B81" s="733"/>
      <c r="C81" s="733"/>
      <c r="D81" s="733"/>
      <c r="E81" s="736"/>
    </row>
    <row r="82" spans="1:5" x14ac:dyDescent="0.25">
      <c r="A82" s="908"/>
      <c r="B82" s="733"/>
      <c r="C82" s="733"/>
      <c r="D82" s="733"/>
      <c r="E82" s="736"/>
    </row>
    <row r="83" spans="1:5" x14ac:dyDescent="0.25">
      <c r="A83" s="909"/>
      <c r="B83" s="736"/>
      <c r="C83" s="736"/>
      <c r="E83" s="736"/>
    </row>
    <row r="84" spans="1:5" x14ac:dyDescent="0.25">
      <c r="A84" s="908" t="s">
        <v>1552</v>
      </c>
      <c r="B84" s="736"/>
      <c r="C84" s="736"/>
      <c r="D84" s="736"/>
      <c r="E84" s="736"/>
    </row>
    <row r="85" spans="1:5" x14ac:dyDescent="0.25">
      <c r="A85" s="737"/>
      <c r="B85" s="738"/>
      <c r="C85" s="739"/>
      <c r="D85" s="739"/>
      <c r="E85" s="739"/>
    </row>
    <row r="87" spans="1:5" x14ac:dyDescent="0.25">
      <c r="A87" s="909" t="s">
        <v>844</v>
      </c>
    </row>
    <row r="92" spans="1:5" x14ac:dyDescent="0.25">
      <c r="D92" s="735"/>
    </row>
    <row r="93" spans="1:5" x14ac:dyDescent="0.25">
      <c r="D93" s="735"/>
    </row>
  </sheetData>
  <sheetProtection algorithmName="SHA-512" hashValue="xYY8iH+K7eNdLWfaKo94fERWfOIBZwma5qXinnbiwYwDOgqkcjp+SQllJI8d7xx/QnlWwPjEvk78TqB97znQug==" saltValue="pDcN+M5kmJozg+/JOl4isA==" spinCount="100000" sheet="1" objects="1" scenarios="1"/>
  <mergeCells count="48">
    <mergeCell ref="D63:E63"/>
    <mergeCell ref="D64:E64"/>
    <mergeCell ref="D65:E65"/>
    <mergeCell ref="D66:E66"/>
    <mergeCell ref="D67:E67"/>
    <mergeCell ref="A74:E75"/>
    <mergeCell ref="A68:A71"/>
    <mergeCell ref="B68:B71"/>
    <mergeCell ref="A65:A66"/>
    <mergeCell ref="B65:B66"/>
    <mergeCell ref="D68:E68"/>
    <mergeCell ref="D69:E69"/>
    <mergeCell ref="D70:E70"/>
    <mergeCell ref="D71:E71"/>
    <mergeCell ref="D72:E72"/>
    <mergeCell ref="A60:A61"/>
    <mergeCell ref="B60:B61"/>
    <mergeCell ref="D60:E60"/>
    <mergeCell ref="D61:E61"/>
    <mergeCell ref="D62:E62"/>
    <mergeCell ref="A57:E57"/>
    <mergeCell ref="B58:E58"/>
    <mergeCell ref="D59:E59"/>
    <mergeCell ref="B47:E47"/>
    <mergeCell ref="A15:A16"/>
    <mergeCell ref="B15:B16"/>
    <mergeCell ref="A32:A33"/>
    <mergeCell ref="B32:B33"/>
    <mergeCell ref="A46:E46"/>
    <mergeCell ref="B31:E31"/>
    <mergeCell ref="B43:E43"/>
    <mergeCell ref="C15:C16"/>
    <mergeCell ref="B14:E14"/>
    <mergeCell ref="C9:D9"/>
    <mergeCell ref="C7:E7"/>
    <mergeCell ref="A8:A9"/>
    <mergeCell ref="B8:B9"/>
    <mergeCell ref="C10:E10"/>
    <mergeCell ref="C11:E11"/>
    <mergeCell ref="C8:D8"/>
    <mergeCell ref="C12:E12"/>
    <mergeCell ref="B13:E13"/>
    <mergeCell ref="C6:E6"/>
    <mergeCell ref="A1:E1"/>
    <mergeCell ref="A2:E2"/>
    <mergeCell ref="A3:E3"/>
    <mergeCell ref="C4:E4"/>
    <mergeCell ref="C5:E5"/>
  </mergeCells>
  <pageMargins left="0.70866141732283472" right="0.70866141732283472" top="0.74803149606299213" bottom="0.74803149606299213" header="0.31496062992125984" footer="0.31496062992125984"/>
  <pageSetup scale="6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S102"/>
  <sheetViews>
    <sheetView zoomScale="60" zoomScaleNormal="60" workbookViewId="0">
      <selection activeCell="C2" sqref="C2:S2"/>
    </sheetView>
  </sheetViews>
  <sheetFormatPr defaultColWidth="8.88671875" defaultRowHeight="14.4" x14ac:dyDescent="0.3"/>
  <cols>
    <col min="1" max="1" width="8.88671875" style="101"/>
    <col min="2" max="2" width="18" style="101" customWidth="1"/>
    <col min="3" max="3" width="22" style="101" bestFit="1" customWidth="1"/>
    <col min="4" max="4" width="19" style="101" customWidth="1"/>
    <col min="5" max="5" width="14.109375" style="101" customWidth="1"/>
    <col min="6" max="6" width="18.44140625" style="101" customWidth="1"/>
    <col min="7" max="7" width="14.44140625" style="101" customWidth="1"/>
    <col min="8" max="8" width="15.44140625" style="101" customWidth="1"/>
    <col min="9" max="9" width="13.88671875" style="101" customWidth="1"/>
    <col min="10" max="10" width="15.88671875" style="101" customWidth="1"/>
    <col min="11" max="12" width="12.6640625" style="101" customWidth="1"/>
    <col min="13" max="13" width="16" style="101" customWidth="1"/>
    <col min="14" max="14" width="11.5546875" style="101" customWidth="1"/>
    <col min="15" max="15" width="16" style="101" customWidth="1"/>
    <col min="16" max="16" width="15.109375" style="101" customWidth="1"/>
    <col min="17" max="17" width="17.88671875" style="101" customWidth="1"/>
    <col min="18" max="18" width="12.88671875" style="101" customWidth="1"/>
    <col min="19" max="19" width="21.44140625" style="101" customWidth="1"/>
    <col min="20" max="16384" width="8.88671875" style="101"/>
  </cols>
  <sheetData>
    <row r="1" spans="1:19" s="601" customFormat="1" ht="29.4" x14ac:dyDescent="0.5">
      <c r="A1" s="1132" t="s">
        <v>2553</v>
      </c>
      <c r="B1" s="1132"/>
      <c r="C1" s="1132"/>
      <c r="D1" s="1132"/>
      <c r="E1" s="1132"/>
      <c r="F1" s="1132"/>
      <c r="G1" s="1132"/>
      <c r="H1" s="1132"/>
      <c r="I1" s="1132"/>
      <c r="J1" s="1132"/>
      <c r="K1" s="1132"/>
      <c r="L1" s="1132"/>
      <c r="M1" s="1132"/>
      <c r="N1" s="1132"/>
      <c r="O1" s="1132"/>
      <c r="P1" s="1132"/>
      <c r="Q1" s="1132"/>
      <c r="R1" s="1132"/>
      <c r="S1" s="1132"/>
    </row>
    <row r="2" spans="1:19" ht="36.6" customHeight="1" x14ac:dyDescent="0.3">
      <c r="A2" s="1133" t="s">
        <v>193</v>
      </c>
      <c r="B2" s="1133"/>
      <c r="C2" s="1133" t="str">
        <f>'Form Sa1'!C3:J3</f>
        <v xml:space="preserve">  </v>
      </c>
      <c r="D2" s="1133"/>
      <c r="E2" s="1133"/>
      <c r="F2" s="1133"/>
      <c r="G2" s="1133"/>
      <c r="H2" s="1133"/>
      <c r="I2" s="1133"/>
      <c r="J2" s="1133"/>
      <c r="K2" s="1133"/>
      <c r="L2" s="1133"/>
      <c r="M2" s="1133"/>
      <c r="N2" s="1133"/>
      <c r="O2" s="1133"/>
      <c r="P2" s="1133"/>
      <c r="Q2" s="1133"/>
      <c r="R2" s="1133"/>
      <c r="S2" s="1133"/>
    </row>
    <row r="3" spans="1:19" ht="30.6" customHeight="1" x14ac:dyDescent="0.3">
      <c r="A3" s="595">
        <v>1</v>
      </c>
      <c r="B3" s="1160" t="s">
        <v>877</v>
      </c>
      <c r="C3" s="1161"/>
      <c r="D3" s="1161"/>
      <c r="E3" s="1161"/>
      <c r="F3" s="1161"/>
      <c r="G3" s="1161"/>
      <c r="H3" s="1161"/>
      <c r="I3" s="1161"/>
      <c r="J3" s="1161"/>
      <c r="K3" s="1161"/>
      <c r="L3" s="1161"/>
      <c r="M3" s="1161"/>
      <c r="N3" s="1161"/>
      <c r="O3" s="1161"/>
      <c r="P3" s="1161"/>
      <c r="Q3" s="1161"/>
      <c r="R3" s="1161"/>
      <c r="S3" s="1162"/>
    </row>
    <row r="4" spans="1:19" ht="51.75" customHeight="1" x14ac:dyDescent="0.3">
      <c r="A4" s="1105" t="s">
        <v>450</v>
      </c>
      <c r="B4" s="1138" t="s">
        <v>301</v>
      </c>
      <c r="C4" s="1156" t="s">
        <v>753</v>
      </c>
      <c r="D4" s="1138" t="s">
        <v>692</v>
      </c>
      <c r="E4" s="1138"/>
      <c r="F4" s="1138"/>
      <c r="G4" s="1138" t="s">
        <v>693</v>
      </c>
      <c r="H4" s="1138"/>
      <c r="I4" s="1138"/>
      <c r="J4" s="1138"/>
      <c r="K4" s="1138"/>
      <c r="L4" s="1138" t="s">
        <v>879</v>
      </c>
      <c r="M4" s="1138"/>
      <c r="N4" s="1111" t="s">
        <v>189</v>
      </c>
      <c r="O4" s="1112"/>
      <c r="P4" s="1113"/>
      <c r="Q4" s="1120" t="s">
        <v>423</v>
      </c>
      <c r="R4" s="1121"/>
      <c r="S4" s="1122"/>
    </row>
    <row r="5" spans="1:19" ht="31.2" x14ac:dyDescent="0.3">
      <c r="A5" s="1105"/>
      <c r="B5" s="1105"/>
      <c r="C5" s="1149"/>
      <c r="D5" s="918" t="s">
        <v>418</v>
      </c>
      <c r="E5" s="918" t="s">
        <v>754</v>
      </c>
      <c r="F5" s="918" t="s">
        <v>755</v>
      </c>
      <c r="G5" s="1105" t="s">
        <v>757</v>
      </c>
      <c r="H5" s="1105"/>
      <c r="I5" s="99" t="s">
        <v>758</v>
      </c>
      <c r="J5" s="99" t="s">
        <v>759</v>
      </c>
      <c r="K5" s="99" t="s">
        <v>760</v>
      </c>
      <c r="L5" s="1105" t="s">
        <v>756</v>
      </c>
      <c r="M5" s="1105"/>
      <c r="N5" s="1114"/>
      <c r="O5" s="1115"/>
      <c r="P5" s="1116"/>
      <c r="Q5" s="1123"/>
      <c r="R5" s="1124"/>
      <c r="S5" s="1125"/>
    </row>
    <row r="6" spans="1:19" ht="15.6" x14ac:dyDescent="0.3">
      <c r="A6" s="1105"/>
      <c r="B6" s="1105"/>
      <c r="C6" s="919" t="s">
        <v>125</v>
      </c>
      <c r="D6" s="918" t="s">
        <v>122</v>
      </c>
      <c r="E6" s="918" t="s">
        <v>680</v>
      </c>
      <c r="F6" s="918" t="s">
        <v>680</v>
      </c>
      <c r="G6" s="918" t="s">
        <v>694</v>
      </c>
      <c r="H6" s="97" t="s">
        <v>695</v>
      </c>
      <c r="I6" s="100" t="s">
        <v>142</v>
      </c>
      <c r="J6" s="99" t="s">
        <v>141</v>
      </c>
      <c r="K6" s="99" t="s">
        <v>140</v>
      </c>
      <c r="L6" s="1105" t="s">
        <v>680</v>
      </c>
      <c r="M6" s="1105"/>
      <c r="N6" s="1117"/>
      <c r="O6" s="1118"/>
      <c r="P6" s="1119"/>
      <c r="Q6" s="1126"/>
      <c r="R6" s="1127"/>
      <c r="S6" s="1128"/>
    </row>
    <row r="7" spans="1:19" ht="15.6" x14ac:dyDescent="0.3">
      <c r="A7" s="89" t="s">
        <v>153</v>
      </c>
      <c r="B7" s="921" t="s">
        <v>725</v>
      </c>
      <c r="C7" s="515"/>
      <c r="D7" s="948"/>
      <c r="E7" s="948"/>
      <c r="F7" s="398">
        <f>IFERROR(E7*100/D7,0)</f>
        <v>0</v>
      </c>
      <c r="G7" s="947" t="s">
        <v>694</v>
      </c>
      <c r="H7" s="947"/>
      <c r="I7" s="947"/>
      <c r="J7" s="516"/>
      <c r="K7" s="947"/>
      <c r="L7" s="1106"/>
      <c r="M7" s="1107"/>
      <c r="N7" s="1129"/>
      <c r="O7" s="1130"/>
      <c r="P7" s="1131"/>
      <c r="Q7" s="1153"/>
      <c r="R7" s="1154"/>
      <c r="S7" s="1155"/>
    </row>
    <row r="8" spans="1:19" ht="15.6" x14ac:dyDescent="0.3">
      <c r="A8" s="89" t="s">
        <v>151</v>
      </c>
      <c r="B8" s="921" t="s">
        <v>726</v>
      </c>
      <c r="C8" s="515"/>
      <c r="D8" s="948"/>
      <c r="E8" s="948"/>
      <c r="F8" s="398">
        <f t="shared" ref="F8:F16" si="0">IFERROR(E8*100/D8,0)</f>
        <v>0</v>
      </c>
      <c r="G8" s="947" t="s">
        <v>694</v>
      </c>
      <c r="H8" s="947"/>
      <c r="I8" s="947"/>
      <c r="J8" s="516"/>
      <c r="K8" s="947"/>
      <c r="L8" s="1106"/>
      <c r="M8" s="1107"/>
      <c r="N8" s="1129"/>
      <c r="O8" s="1130"/>
      <c r="P8" s="1131"/>
      <c r="Q8" s="1153"/>
      <c r="R8" s="1154"/>
      <c r="S8" s="1155"/>
    </row>
    <row r="9" spans="1:19" ht="15.6" x14ac:dyDescent="0.3">
      <c r="A9" s="89" t="s">
        <v>696</v>
      </c>
      <c r="B9" s="921" t="s">
        <v>727</v>
      </c>
      <c r="C9" s="515"/>
      <c r="D9" s="948"/>
      <c r="E9" s="948"/>
      <c r="F9" s="398">
        <f t="shared" si="0"/>
        <v>0</v>
      </c>
      <c r="G9" s="947" t="s">
        <v>694</v>
      </c>
      <c r="H9" s="947"/>
      <c r="I9" s="947"/>
      <c r="J9" s="516"/>
      <c r="K9" s="947"/>
      <c r="L9" s="1106"/>
      <c r="M9" s="1107"/>
      <c r="N9" s="1129"/>
      <c r="O9" s="1130"/>
      <c r="P9" s="1131"/>
      <c r="Q9" s="1153"/>
      <c r="R9" s="1154"/>
      <c r="S9" s="1155"/>
    </row>
    <row r="10" spans="1:19" ht="15.6" x14ac:dyDescent="0.3">
      <c r="A10" s="89" t="s">
        <v>697</v>
      </c>
      <c r="B10" s="921" t="s">
        <v>728</v>
      </c>
      <c r="C10" s="515"/>
      <c r="D10" s="948"/>
      <c r="E10" s="948"/>
      <c r="F10" s="398">
        <f t="shared" si="0"/>
        <v>0</v>
      </c>
      <c r="G10" s="947" t="s">
        <v>694</v>
      </c>
      <c r="H10" s="947"/>
      <c r="I10" s="947"/>
      <c r="J10" s="516"/>
      <c r="K10" s="947"/>
      <c r="L10" s="1106"/>
      <c r="M10" s="1107"/>
      <c r="N10" s="1129"/>
      <c r="O10" s="1130"/>
      <c r="P10" s="1131"/>
      <c r="Q10" s="1153"/>
      <c r="R10" s="1154"/>
      <c r="S10" s="1155"/>
    </row>
    <row r="11" spans="1:19" ht="15.6" x14ac:dyDescent="0.3">
      <c r="A11" s="89" t="s">
        <v>161</v>
      </c>
      <c r="B11" s="921" t="s">
        <v>729</v>
      </c>
      <c r="C11" s="515"/>
      <c r="D11" s="948"/>
      <c r="E11" s="948"/>
      <c r="F11" s="398">
        <f t="shared" si="0"/>
        <v>0</v>
      </c>
      <c r="G11" s="947" t="s">
        <v>694</v>
      </c>
      <c r="H11" s="947"/>
      <c r="I11" s="947"/>
      <c r="J11" s="516"/>
      <c r="K11" s="947"/>
      <c r="L11" s="1106"/>
      <c r="M11" s="1107"/>
      <c r="N11" s="1129"/>
      <c r="O11" s="1130"/>
      <c r="P11" s="1131"/>
      <c r="Q11" s="1153"/>
      <c r="R11" s="1154"/>
      <c r="S11" s="1155"/>
    </row>
    <row r="12" spans="1:19" ht="15.6" x14ac:dyDescent="0.3">
      <c r="A12" s="89" t="s">
        <v>159</v>
      </c>
      <c r="B12" s="921" t="s">
        <v>730</v>
      </c>
      <c r="C12" s="515"/>
      <c r="D12" s="948"/>
      <c r="E12" s="948"/>
      <c r="F12" s="398">
        <f t="shared" si="0"/>
        <v>0</v>
      </c>
      <c r="G12" s="947" t="s">
        <v>694</v>
      </c>
      <c r="H12" s="947"/>
      <c r="I12" s="947"/>
      <c r="J12" s="516"/>
      <c r="K12" s="947"/>
      <c r="L12" s="1106"/>
      <c r="M12" s="1107"/>
      <c r="N12" s="1129"/>
      <c r="O12" s="1130"/>
      <c r="P12" s="1131"/>
      <c r="Q12" s="1153"/>
      <c r="R12" s="1154"/>
      <c r="S12" s="1155"/>
    </row>
    <row r="13" spans="1:19" ht="15.6" x14ac:dyDescent="0.3">
      <c r="A13" s="89" t="s">
        <v>177</v>
      </c>
      <c r="B13" s="921" t="s">
        <v>731</v>
      </c>
      <c r="C13" s="515"/>
      <c r="D13" s="948"/>
      <c r="E13" s="948"/>
      <c r="F13" s="398">
        <f t="shared" si="0"/>
        <v>0</v>
      </c>
      <c r="G13" s="947" t="s">
        <v>694</v>
      </c>
      <c r="H13" s="947"/>
      <c r="I13" s="947"/>
      <c r="J13" s="516"/>
      <c r="K13" s="947"/>
      <c r="L13" s="1106"/>
      <c r="M13" s="1107"/>
      <c r="N13" s="1129"/>
      <c r="O13" s="1130"/>
      <c r="P13" s="1131"/>
      <c r="Q13" s="1153"/>
      <c r="R13" s="1154"/>
      <c r="S13" s="1155"/>
    </row>
    <row r="14" spans="1:19" ht="15.6" x14ac:dyDescent="0.3">
      <c r="A14" s="89" t="s">
        <v>167</v>
      </c>
      <c r="B14" s="921" t="s">
        <v>732</v>
      </c>
      <c r="C14" s="515"/>
      <c r="D14" s="948"/>
      <c r="E14" s="948"/>
      <c r="F14" s="398">
        <f t="shared" si="0"/>
        <v>0</v>
      </c>
      <c r="G14" s="947" t="s">
        <v>694</v>
      </c>
      <c r="H14" s="947"/>
      <c r="I14" s="947"/>
      <c r="J14" s="516"/>
      <c r="K14" s="947"/>
      <c r="L14" s="1106"/>
      <c r="M14" s="1107"/>
      <c r="N14" s="1129"/>
      <c r="O14" s="1130"/>
      <c r="P14" s="1131"/>
      <c r="Q14" s="1153"/>
      <c r="R14" s="1154"/>
      <c r="S14" s="1155"/>
    </row>
    <row r="15" spans="1:19" ht="15.6" x14ac:dyDescent="0.3">
      <c r="A15" s="89" t="s">
        <v>286</v>
      </c>
      <c r="B15" s="921" t="s">
        <v>733</v>
      </c>
      <c r="C15" s="515"/>
      <c r="D15" s="948"/>
      <c r="E15" s="948"/>
      <c r="F15" s="398">
        <f t="shared" si="0"/>
        <v>0</v>
      </c>
      <c r="G15" s="947" t="s">
        <v>694</v>
      </c>
      <c r="H15" s="947"/>
      <c r="I15" s="947"/>
      <c r="J15" s="516"/>
      <c r="K15" s="947"/>
      <c r="L15" s="1106"/>
      <c r="M15" s="1107"/>
      <c r="N15" s="1129"/>
      <c r="O15" s="1130"/>
      <c r="P15" s="1131"/>
      <c r="Q15" s="1153"/>
      <c r="R15" s="1154"/>
      <c r="S15" s="1155"/>
    </row>
    <row r="16" spans="1:19" ht="15.6" x14ac:dyDescent="0.3">
      <c r="A16" s="89" t="s">
        <v>287</v>
      </c>
      <c r="B16" s="921" t="s">
        <v>734</v>
      </c>
      <c r="C16" s="515"/>
      <c r="D16" s="917"/>
      <c r="E16" s="917"/>
      <c r="F16" s="398">
        <f t="shared" si="0"/>
        <v>0</v>
      </c>
      <c r="G16" s="916"/>
      <c r="H16" s="916"/>
      <c r="I16" s="916"/>
      <c r="J16" s="916"/>
      <c r="K16" s="517"/>
      <c r="L16" s="1163"/>
      <c r="M16" s="1163"/>
      <c r="N16" s="1153"/>
      <c r="O16" s="1154"/>
      <c r="P16" s="1155"/>
      <c r="Q16" s="1153"/>
      <c r="R16" s="1154"/>
      <c r="S16" s="1155"/>
    </row>
    <row r="17" spans="1:19" ht="27.6" x14ac:dyDescent="0.3">
      <c r="A17" s="398" t="s">
        <v>452</v>
      </c>
      <c r="B17" s="398" t="s">
        <v>761</v>
      </c>
      <c r="C17" s="398">
        <f>SUM(C7:C16)</f>
        <v>0</v>
      </c>
      <c r="D17" s="398">
        <f>IF(SUM(C7:C16)=0,0,(D7*C7+D8*C8+D9*C9+D10*C10+D11*C11+D12*C12+D13*C13+D14*C14+D15*C15+D16*C16)/SUM(C7:C16))</f>
        <v>0</v>
      </c>
      <c r="E17" s="398" t="e">
        <f>(E7*C7+E8*C8+E9*C9+E10*C10+E11*C11+E12*C12+E13*C13+E14*C14+E15*C15+E16*C16)/SUM(C7:C16)</f>
        <v>#DIV/0!</v>
      </c>
      <c r="F17" s="398">
        <f>IFERROR((F7*C7+F8*C8+F9*C9+F10*C10+F11*C11+F12*C12+F13*C13+F14*C14+F15*C15+F16*C16)/SUM(C7:C16),0)</f>
        <v>0</v>
      </c>
      <c r="G17" s="518"/>
      <c r="H17" s="518"/>
      <c r="I17" s="518"/>
      <c r="J17" s="518"/>
      <c r="K17" s="518"/>
      <c r="L17" s="1164"/>
      <c r="M17" s="1164"/>
      <c r="N17" s="1153"/>
      <c r="O17" s="1154"/>
      <c r="P17" s="1155"/>
      <c r="Q17" s="1153"/>
      <c r="R17" s="1154"/>
      <c r="S17" s="1155"/>
    </row>
    <row r="18" spans="1:19" ht="15.6" customHeight="1" x14ac:dyDescent="0.3">
      <c r="A18" s="89"/>
      <c r="B18" s="1145" t="s">
        <v>698</v>
      </c>
      <c r="C18" s="1146"/>
      <c r="D18" s="1146"/>
      <c r="E18" s="1146"/>
      <c r="F18" s="1146"/>
      <c r="G18" s="1146"/>
      <c r="H18" s="1146"/>
      <c r="I18" s="1146"/>
      <c r="J18" s="1146"/>
      <c r="K18" s="1146"/>
      <c r="L18" s="1146"/>
      <c r="M18" s="1146"/>
      <c r="N18" s="1146"/>
      <c r="O18" s="1146"/>
      <c r="P18" s="1146"/>
      <c r="Q18" s="1146"/>
      <c r="R18" s="1146"/>
      <c r="S18" s="1147"/>
    </row>
    <row r="19" spans="1:19" ht="15.6" customHeight="1" x14ac:dyDescent="0.3">
      <c r="A19" s="89"/>
      <c r="B19" s="1145" t="s">
        <v>699</v>
      </c>
      <c r="C19" s="1146"/>
      <c r="D19" s="1146"/>
      <c r="E19" s="1146"/>
      <c r="F19" s="1146"/>
      <c r="G19" s="1146"/>
      <c r="H19" s="1146"/>
      <c r="I19" s="1146"/>
      <c r="J19" s="1146"/>
      <c r="K19" s="1146"/>
      <c r="L19" s="1146"/>
      <c r="M19" s="1146"/>
      <c r="N19" s="1146"/>
      <c r="O19" s="1146"/>
      <c r="P19" s="1146"/>
      <c r="Q19" s="1146"/>
      <c r="R19" s="1146"/>
      <c r="S19" s="1147"/>
    </row>
    <row r="20" spans="1:19" ht="15.6" customHeight="1" x14ac:dyDescent="0.3">
      <c r="A20" s="89"/>
      <c r="B20" s="1145" t="s">
        <v>700</v>
      </c>
      <c r="C20" s="1146"/>
      <c r="D20" s="1146"/>
      <c r="E20" s="1146"/>
      <c r="F20" s="1146"/>
      <c r="G20" s="1146"/>
      <c r="H20" s="1146"/>
      <c r="I20" s="1146"/>
      <c r="J20" s="1146"/>
      <c r="K20" s="1146"/>
      <c r="L20" s="1146"/>
      <c r="M20" s="1146"/>
      <c r="N20" s="1146"/>
      <c r="O20" s="1146"/>
      <c r="P20" s="1146"/>
      <c r="Q20" s="1146"/>
      <c r="R20" s="1146"/>
      <c r="S20" s="1147"/>
    </row>
    <row r="21" spans="1:19" ht="24" customHeight="1" x14ac:dyDescent="0.3">
      <c r="A21" s="89">
        <v>2</v>
      </c>
      <c r="B21" s="1142" t="s">
        <v>798</v>
      </c>
      <c r="C21" s="1143"/>
      <c r="D21" s="1143"/>
      <c r="E21" s="1143"/>
      <c r="F21" s="1143"/>
      <c r="G21" s="1143"/>
      <c r="H21" s="1143"/>
      <c r="I21" s="1143"/>
      <c r="J21" s="1143"/>
      <c r="K21" s="1143"/>
      <c r="L21" s="1143"/>
      <c r="M21" s="1143"/>
      <c r="N21" s="1143"/>
      <c r="O21" s="1143"/>
      <c r="P21" s="1143"/>
      <c r="Q21" s="1143"/>
      <c r="R21" s="1143"/>
      <c r="S21" s="1144"/>
    </row>
    <row r="22" spans="1:19" ht="15.6" customHeight="1" x14ac:dyDescent="0.3">
      <c r="A22" s="1104" t="s">
        <v>808</v>
      </c>
      <c r="B22" s="1105" t="s">
        <v>301</v>
      </c>
      <c r="C22" s="1105" t="str">
        <f>"Baseline/ Previous Year (FY )  "&amp;'Form 1'!D16</f>
        <v>Baseline/ Previous Year (FY )  FY: 2021-22</v>
      </c>
      <c r="D22" s="1105"/>
      <c r="E22" s="1105"/>
      <c r="F22" s="1105"/>
      <c r="G22" s="1105"/>
      <c r="H22" s="1105"/>
      <c r="I22" s="1105"/>
      <c r="J22" s="1105"/>
      <c r="K22" s="1105" t="str">
        <f>"Current/ Assessment/ Target Year"&amp;'Form 1'!E16</f>
        <v>Current/ Assessment/ Target YearFY: 2022-23</v>
      </c>
      <c r="L22" s="1105"/>
      <c r="M22" s="1105"/>
      <c r="N22" s="1105"/>
      <c r="O22" s="1105"/>
      <c r="P22" s="1105"/>
      <c r="Q22" s="1105"/>
      <c r="R22" s="1105"/>
      <c r="S22" s="1136" t="s">
        <v>189</v>
      </c>
    </row>
    <row r="23" spans="1:19" ht="15.6" x14ac:dyDescent="0.3">
      <c r="A23" s="1104"/>
      <c r="B23" s="1105"/>
      <c r="C23" s="1105" t="s">
        <v>799</v>
      </c>
      <c r="D23" s="1105"/>
      <c r="E23" s="1105" t="s">
        <v>800</v>
      </c>
      <c r="F23" s="1105"/>
      <c r="G23" s="1105" t="s">
        <v>801</v>
      </c>
      <c r="H23" s="1105"/>
      <c r="I23" s="1105" t="s">
        <v>802</v>
      </c>
      <c r="J23" s="1105"/>
      <c r="K23" s="1105" t="s">
        <v>799</v>
      </c>
      <c r="L23" s="1105"/>
      <c r="M23" s="1105" t="s">
        <v>803</v>
      </c>
      <c r="N23" s="1105"/>
      <c r="O23" s="1105" t="s">
        <v>804</v>
      </c>
      <c r="P23" s="1105"/>
      <c r="Q23" s="1105" t="s">
        <v>802</v>
      </c>
      <c r="R23" s="1105"/>
      <c r="S23" s="1137"/>
    </row>
    <row r="24" spans="1:19" ht="15.6" x14ac:dyDescent="0.3">
      <c r="A24" s="1104"/>
      <c r="B24" s="1105"/>
      <c r="C24" s="1105" t="s">
        <v>125</v>
      </c>
      <c r="D24" s="1105"/>
      <c r="E24" s="1105" t="s">
        <v>122</v>
      </c>
      <c r="F24" s="1105"/>
      <c r="G24" s="1105" t="s">
        <v>880</v>
      </c>
      <c r="H24" s="1105"/>
      <c r="I24" s="1105" t="s">
        <v>680</v>
      </c>
      <c r="J24" s="1105"/>
      <c r="K24" s="1105" t="s">
        <v>125</v>
      </c>
      <c r="L24" s="1105"/>
      <c r="M24" s="1105" t="s">
        <v>122</v>
      </c>
      <c r="N24" s="1105"/>
      <c r="O24" s="1105" t="s">
        <v>880</v>
      </c>
      <c r="P24" s="1105"/>
      <c r="Q24" s="1105" t="s">
        <v>680</v>
      </c>
      <c r="R24" s="1105"/>
      <c r="S24" s="1138"/>
    </row>
    <row r="25" spans="1:19" ht="15.6" x14ac:dyDescent="0.35">
      <c r="A25" s="89" t="s">
        <v>153</v>
      </c>
      <c r="B25" s="921" t="s">
        <v>725</v>
      </c>
      <c r="C25" s="1170"/>
      <c r="D25" s="1170"/>
      <c r="E25" s="1167"/>
      <c r="F25" s="1168"/>
      <c r="G25" s="1169"/>
      <c r="H25" s="1169"/>
      <c r="I25" s="1169"/>
      <c r="J25" s="1169"/>
      <c r="K25" s="1171"/>
      <c r="L25" s="1172"/>
      <c r="M25" s="1167"/>
      <c r="N25" s="1168"/>
      <c r="O25" s="1165"/>
      <c r="P25" s="1166"/>
      <c r="Q25" s="1165"/>
      <c r="R25" s="1166"/>
      <c r="S25" s="519"/>
    </row>
    <row r="26" spans="1:19" ht="15.6" x14ac:dyDescent="0.35">
      <c r="A26" s="89" t="s">
        <v>151</v>
      </c>
      <c r="B26" s="921" t="s">
        <v>726</v>
      </c>
      <c r="C26" s="1153"/>
      <c r="D26" s="1155"/>
      <c r="E26" s="1167"/>
      <c r="F26" s="1168"/>
      <c r="G26" s="1169"/>
      <c r="H26" s="1169"/>
      <c r="I26" s="1169"/>
      <c r="J26" s="1169"/>
      <c r="K26" s="1171"/>
      <c r="L26" s="1172"/>
      <c r="M26" s="1167"/>
      <c r="N26" s="1168"/>
      <c r="O26" s="1165"/>
      <c r="P26" s="1166"/>
      <c r="Q26" s="1165"/>
      <c r="R26" s="1166"/>
      <c r="S26" s="519"/>
    </row>
    <row r="27" spans="1:19" ht="15.6" x14ac:dyDescent="0.35">
      <c r="A27" s="89" t="s">
        <v>696</v>
      </c>
      <c r="B27" s="921" t="s">
        <v>727</v>
      </c>
      <c r="C27" s="1153"/>
      <c r="D27" s="1155"/>
      <c r="E27" s="1167"/>
      <c r="F27" s="1168"/>
      <c r="G27" s="1169"/>
      <c r="H27" s="1169"/>
      <c r="I27" s="1169"/>
      <c r="J27" s="1169"/>
      <c r="K27" s="1171"/>
      <c r="L27" s="1172"/>
      <c r="M27" s="1167"/>
      <c r="N27" s="1168"/>
      <c r="O27" s="1165"/>
      <c r="P27" s="1166"/>
      <c r="Q27" s="1165"/>
      <c r="R27" s="1166"/>
      <c r="S27" s="519"/>
    </row>
    <row r="28" spans="1:19" ht="15.6" x14ac:dyDescent="0.35">
      <c r="A28" s="89" t="s">
        <v>697</v>
      </c>
      <c r="B28" s="921" t="s">
        <v>728</v>
      </c>
      <c r="C28" s="1153"/>
      <c r="D28" s="1155"/>
      <c r="E28" s="1167"/>
      <c r="F28" s="1168"/>
      <c r="G28" s="1169"/>
      <c r="H28" s="1169"/>
      <c r="I28" s="1169"/>
      <c r="J28" s="1169"/>
      <c r="K28" s="1171"/>
      <c r="L28" s="1172"/>
      <c r="M28" s="1167"/>
      <c r="N28" s="1168"/>
      <c r="O28" s="1165"/>
      <c r="P28" s="1166"/>
      <c r="Q28" s="1165"/>
      <c r="R28" s="1166"/>
      <c r="S28" s="519"/>
    </row>
    <row r="29" spans="1:19" ht="15.6" x14ac:dyDescent="0.35">
      <c r="A29" s="89" t="s">
        <v>161</v>
      </c>
      <c r="B29" s="921" t="s">
        <v>729</v>
      </c>
      <c r="C29" s="1153"/>
      <c r="D29" s="1155"/>
      <c r="E29" s="1167"/>
      <c r="F29" s="1168"/>
      <c r="G29" s="1169"/>
      <c r="H29" s="1169"/>
      <c r="I29" s="1169"/>
      <c r="J29" s="1169"/>
      <c r="K29" s="1171"/>
      <c r="L29" s="1172"/>
      <c r="M29" s="1167"/>
      <c r="N29" s="1168"/>
      <c r="O29" s="1165"/>
      <c r="P29" s="1166"/>
      <c r="Q29" s="1165"/>
      <c r="R29" s="1166"/>
      <c r="S29" s="519"/>
    </row>
    <row r="30" spans="1:19" ht="15.6" x14ac:dyDescent="0.35">
      <c r="A30" s="89" t="s">
        <v>159</v>
      </c>
      <c r="B30" s="921" t="s">
        <v>730</v>
      </c>
      <c r="C30" s="1153"/>
      <c r="D30" s="1155"/>
      <c r="E30" s="1167"/>
      <c r="F30" s="1168"/>
      <c r="G30" s="1169"/>
      <c r="H30" s="1169"/>
      <c r="I30" s="1169"/>
      <c r="J30" s="1169"/>
      <c r="K30" s="1171"/>
      <c r="L30" s="1172"/>
      <c r="M30" s="1167"/>
      <c r="N30" s="1168"/>
      <c r="O30" s="1165"/>
      <c r="P30" s="1166"/>
      <c r="Q30" s="1165"/>
      <c r="R30" s="1166"/>
      <c r="S30" s="519"/>
    </row>
    <row r="31" spans="1:19" ht="15.6" x14ac:dyDescent="0.35">
      <c r="A31" s="89" t="s">
        <v>177</v>
      </c>
      <c r="B31" s="921" t="s">
        <v>731</v>
      </c>
      <c r="C31" s="1153"/>
      <c r="D31" s="1155"/>
      <c r="E31" s="1167"/>
      <c r="F31" s="1168"/>
      <c r="G31" s="1169"/>
      <c r="H31" s="1169"/>
      <c r="I31" s="1169"/>
      <c r="J31" s="1169"/>
      <c r="K31" s="1171"/>
      <c r="L31" s="1172"/>
      <c r="M31" s="1167"/>
      <c r="N31" s="1168"/>
      <c r="O31" s="1165"/>
      <c r="P31" s="1166"/>
      <c r="Q31" s="1165"/>
      <c r="R31" s="1166"/>
      <c r="S31" s="519"/>
    </row>
    <row r="32" spans="1:19" ht="15.6" x14ac:dyDescent="0.35">
      <c r="A32" s="89" t="s">
        <v>167</v>
      </c>
      <c r="B32" s="921" t="s">
        <v>732</v>
      </c>
      <c r="C32" s="1153"/>
      <c r="D32" s="1155"/>
      <c r="E32" s="1167"/>
      <c r="F32" s="1168"/>
      <c r="G32" s="1169"/>
      <c r="H32" s="1169"/>
      <c r="I32" s="1169"/>
      <c r="J32" s="1169"/>
      <c r="K32" s="1171"/>
      <c r="L32" s="1172"/>
      <c r="M32" s="1167"/>
      <c r="N32" s="1168"/>
      <c r="O32" s="1165"/>
      <c r="P32" s="1166"/>
      <c r="Q32" s="1165"/>
      <c r="R32" s="1166"/>
      <c r="S32" s="519"/>
    </row>
    <row r="33" spans="1:19" ht="15.6" x14ac:dyDescent="0.35">
      <c r="A33" s="89" t="s">
        <v>286</v>
      </c>
      <c r="B33" s="921" t="s">
        <v>733</v>
      </c>
      <c r="C33" s="1153"/>
      <c r="D33" s="1155"/>
      <c r="E33" s="1167"/>
      <c r="F33" s="1168"/>
      <c r="G33" s="1170"/>
      <c r="H33" s="1170"/>
      <c r="I33" s="1169"/>
      <c r="J33" s="1169"/>
      <c r="K33" s="1171"/>
      <c r="L33" s="1172"/>
      <c r="M33" s="1167"/>
      <c r="N33" s="1168"/>
      <c r="O33" s="1165"/>
      <c r="P33" s="1166"/>
      <c r="Q33" s="1165"/>
      <c r="R33" s="1166"/>
      <c r="S33" s="519"/>
    </row>
    <row r="34" spans="1:19" ht="15.6" x14ac:dyDescent="0.3">
      <c r="A34" s="89" t="s">
        <v>287</v>
      </c>
      <c r="B34" s="921" t="s">
        <v>734</v>
      </c>
      <c r="C34" s="1170"/>
      <c r="D34" s="1170"/>
      <c r="E34" s="1153"/>
      <c r="F34" s="1155"/>
      <c r="G34" s="1170"/>
      <c r="H34" s="1170"/>
      <c r="I34" s="1170"/>
      <c r="J34" s="1170"/>
      <c r="K34" s="1170"/>
      <c r="L34" s="1170"/>
      <c r="M34" s="1170"/>
      <c r="N34" s="1170"/>
      <c r="O34" s="1163"/>
      <c r="P34" s="1163"/>
      <c r="Q34" s="1170"/>
      <c r="R34" s="1170"/>
      <c r="S34" s="931"/>
    </row>
    <row r="35" spans="1:19" ht="47.4" customHeight="1" x14ac:dyDescent="0.3">
      <c r="A35" s="398" t="s">
        <v>809</v>
      </c>
      <c r="B35" s="398" t="s">
        <v>805</v>
      </c>
      <c r="C35" s="1173">
        <f>SUM(C25:D34)</f>
        <v>0</v>
      </c>
      <c r="D35" s="1174"/>
      <c r="E35" s="1173">
        <f>IFERROR((E25*G25+E26*G26+E27*G27+E28*G28+E29*G29+E30*G30+E31*G31+E32*G32+E33*G33+E34*G34)/G35,0)</f>
        <v>0</v>
      </c>
      <c r="F35" s="1174"/>
      <c r="G35" s="1173">
        <f>SUM(G25:H34)</f>
        <v>0</v>
      </c>
      <c r="H35" s="1174"/>
      <c r="I35" s="1173">
        <f>IFERROR(((G25*I25+G26*I26+G27*I27+G28*I28+G29*I29+G30*I30+G31*I31+G32*I32+G33*I33+G34*I34)/G35),0)</f>
        <v>0</v>
      </c>
      <c r="J35" s="1174"/>
      <c r="K35" s="1173">
        <f>SUM(K25:L34)</f>
        <v>0</v>
      </c>
      <c r="L35" s="1174"/>
      <c r="M35" s="1173">
        <f>IFERROR((M25*O25+M26*O26+M27*O27+M28*O28+M29*O29+M30*O30+M31*O31+M32*O32+M33*O33+M34*O34)/O35,0)</f>
        <v>0</v>
      </c>
      <c r="N35" s="1174"/>
      <c r="O35" s="1173">
        <f>SUM(O25:P34)</f>
        <v>0</v>
      </c>
      <c r="P35" s="1174"/>
      <c r="Q35" s="1173">
        <f>IFERROR((O25*Q25+O26*Q26+O27*Q27+O28*Q28+O29*Q29+O30*Q30+O31*Q31+O32*Q32+O33*Q33+O34*Q34)/O35,0)</f>
        <v>0</v>
      </c>
      <c r="R35" s="1174"/>
      <c r="S35" s="767"/>
    </row>
    <row r="36" spans="1:19" ht="15.6" x14ac:dyDescent="0.3">
      <c r="A36" s="89"/>
      <c r="B36" s="1135"/>
      <c r="C36" s="1135"/>
      <c r="D36" s="1135"/>
      <c r="E36" s="1135"/>
      <c r="F36" s="1135"/>
      <c r="G36" s="1135"/>
      <c r="H36" s="1135"/>
      <c r="I36" s="1135"/>
      <c r="J36" s="1135"/>
      <c r="K36" s="1135"/>
      <c r="L36" s="1135"/>
      <c r="M36" s="1135"/>
      <c r="N36" s="1135"/>
      <c r="O36" s="1135"/>
      <c r="P36" s="1135"/>
      <c r="Q36" s="1135"/>
      <c r="R36" s="1135"/>
      <c r="S36" s="767"/>
    </row>
    <row r="37" spans="1:19" ht="57" customHeight="1" x14ac:dyDescent="0.3">
      <c r="A37" s="91" t="s">
        <v>811</v>
      </c>
      <c r="B37" s="687" t="s">
        <v>812</v>
      </c>
      <c r="C37" s="1177" t="s">
        <v>122</v>
      </c>
      <c r="D37" s="1177"/>
      <c r="E37" s="1178"/>
      <c r="F37" s="1179"/>
      <c r="G37" s="1179"/>
      <c r="H37" s="1179"/>
      <c r="I37" s="1179"/>
      <c r="J37" s="1180"/>
      <c r="K37" s="1178"/>
      <c r="L37" s="1179"/>
      <c r="M37" s="1179"/>
      <c r="N37" s="1179"/>
      <c r="O37" s="1179"/>
      <c r="P37" s="1179"/>
      <c r="Q37" s="1179"/>
      <c r="R37" s="1180"/>
      <c r="S37" s="767"/>
    </row>
    <row r="38" spans="1:19" ht="15.6" x14ac:dyDescent="0.3">
      <c r="A38" s="89"/>
      <c r="B38" s="1135" t="s">
        <v>806</v>
      </c>
      <c r="C38" s="1135"/>
      <c r="D38" s="1135"/>
      <c r="E38" s="1135"/>
      <c r="F38" s="1135"/>
      <c r="G38" s="1135"/>
      <c r="H38" s="1135"/>
      <c r="I38" s="1135"/>
      <c r="J38" s="1135"/>
      <c r="K38" s="1135"/>
      <c r="L38" s="1135"/>
      <c r="M38" s="1135"/>
      <c r="N38" s="1135"/>
      <c r="O38" s="1135"/>
      <c r="P38" s="1135"/>
      <c r="Q38" s="1135"/>
      <c r="R38" s="1135"/>
      <c r="S38" s="767"/>
    </row>
    <row r="39" spans="1:19" ht="15.6" x14ac:dyDescent="0.3">
      <c r="A39" s="89"/>
      <c r="B39" s="1135" t="s">
        <v>807</v>
      </c>
      <c r="C39" s="1135"/>
      <c r="D39" s="1135"/>
      <c r="E39" s="1135"/>
      <c r="F39" s="1135"/>
      <c r="G39" s="1135"/>
      <c r="H39" s="1135"/>
      <c r="I39" s="1135"/>
      <c r="J39" s="1135"/>
      <c r="K39" s="1135"/>
      <c r="L39" s="1135"/>
      <c r="M39" s="1135"/>
      <c r="N39" s="1135"/>
      <c r="O39" s="1135"/>
      <c r="P39" s="1135"/>
      <c r="Q39" s="1135"/>
      <c r="R39" s="1135"/>
      <c r="S39" s="767"/>
    </row>
    <row r="40" spans="1:19" ht="34.5" customHeight="1" x14ac:dyDescent="0.3">
      <c r="A40" s="89">
        <v>3</v>
      </c>
      <c r="B40" s="1108" t="s">
        <v>810</v>
      </c>
      <c r="C40" s="1109"/>
      <c r="D40" s="1109"/>
      <c r="E40" s="1109"/>
      <c r="F40" s="1109"/>
      <c r="G40" s="1109"/>
      <c r="H40" s="1109"/>
      <c r="I40" s="1109"/>
      <c r="J40" s="1109"/>
      <c r="K40" s="1109"/>
      <c r="L40" s="1109"/>
      <c r="M40" s="1109"/>
      <c r="N40" s="1109"/>
      <c r="O40" s="1109"/>
      <c r="P40" s="1109"/>
      <c r="Q40" s="1109"/>
      <c r="R40" s="1109"/>
      <c r="S40" s="1110"/>
    </row>
    <row r="41" spans="1:19" ht="17.25" customHeight="1" x14ac:dyDescent="0.3">
      <c r="A41" s="89" t="s">
        <v>461</v>
      </c>
      <c r="B41" s="1108" t="s">
        <v>719</v>
      </c>
      <c r="C41" s="1109"/>
      <c r="D41" s="1109"/>
      <c r="E41" s="1109"/>
      <c r="F41" s="1109"/>
      <c r="G41" s="1109"/>
      <c r="H41" s="1109"/>
      <c r="I41" s="1109"/>
      <c r="J41" s="1109"/>
      <c r="K41" s="1109"/>
      <c r="L41" s="1109"/>
      <c r="M41" s="1109"/>
      <c r="N41" s="1109"/>
      <c r="O41" s="1109"/>
      <c r="P41" s="1109"/>
      <c r="Q41" s="1109"/>
      <c r="R41" s="1109"/>
      <c r="S41" s="1110"/>
    </row>
    <row r="42" spans="1:19" ht="17.25" customHeight="1" x14ac:dyDescent="0.3">
      <c r="A42" s="1104" t="s">
        <v>1133</v>
      </c>
      <c r="B42" s="1105" t="s">
        <v>301</v>
      </c>
      <c r="C42" s="1105" t="str">
        <f>C22</f>
        <v>Baseline/ Previous Year (FY )  FY: 2021-22</v>
      </c>
      <c r="D42" s="1105"/>
      <c r="E42" s="1105"/>
      <c r="F42" s="1105"/>
      <c r="G42" s="1105"/>
      <c r="H42" s="1105"/>
      <c r="I42" s="1105"/>
      <c r="J42" s="1105"/>
      <c r="K42" s="1105" t="str">
        <f>K22</f>
        <v>Current/ Assessment/ Target YearFY: 2022-23</v>
      </c>
      <c r="L42" s="1105"/>
      <c r="M42" s="1105"/>
      <c r="N42" s="1105"/>
      <c r="O42" s="1105"/>
      <c r="P42" s="1105"/>
      <c r="Q42" s="1105"/>
      <c r="R42" s="1105"/>
      <c r="S42" s="932"/>
    </row>
    <row r="43" spans="1:19" ht="105.75" customHeight="1" x14ac:dyDescent="0.3">
      <c r="A43" s="1104"/>
      <c r="B43" s="1105"/>
      <c r="C43" s="1105" t="s">
        <v>720</v>
      </c>
      <c r="D43" s="1105"/>
      <c r="E43" s="1105" t="s">
        <v>721</v>
      </c>
      <c r="F43" s="1105"/>
      <c r="G43" s="1105" t="s">
        <v>722</v>
      </c>
      <c r="H43" s="1105"/>
      <c r="I43" s="1105" t="s">
        <v>723</v>
      </c>
      <c r="J43" s="1105"/>
      <c r="K43" s="1105" t="s">
        <v>720</v>
      </c>
      <c r="L43" s="1105"/>
      <c r="M43" s="1105" t="s">
        <v>721</v>
      </c>
      <c r="N43" s="1105"/>
      <c r="O43" s="1105" t="s">
        <v>722</v>
      </c>
      <c r="P43" s="1105"/>
      <c r="Q43" s="1105" t="s">
        <v>894</v>
      </c>
      <c r="R43" s="1105"/>
      <c r="S43" s="96" t="s">
        <v>189</v>
      </c>
    </row>
    <row r="44" spans="1:19" ht="27.6" x14ac:dyDescent="0.3">
      <c r="A44" s="1104"/>
      <c r="B44" s="1105"/>
      <c r="C44" s="919" t="s">
        <v>125</v>
      </c>
      <c r="D44" s="98" t="s">
        <v>724</v>
      </c>
      <c r="E44" s="98" t="s">
        <v>125</v>
      </c>
      <c r="F44" s="98" t="s">
        <v>724</v>
      </c>
      <c r="G44" s="98" t="s">
        <v>125</v>
      </c>
      <c r="H44" s="98" t="s">
        <v>724</v>
      </c>
      <c r="I44" s="98" t="s">
        <v>125</v>
      </c>
      <c r="J44" s="98" t="s">
        <v>724</v>
      </c>
      <c r="K44" s="98" t="s">
        <v>125</v>
      </c>
      <c r="L44" s="98" t="s">
        <v>724</v>
      </c>
      <c r="M44" s="98" t="s">
        <v>125</v>
      </c>
      <c r="N44" s="98" t="s">
        <v>724</v>
      </c>
      <c r="O44" s="98" t="s">
        <v>125</v>
      </c>
      <c r="P44" s="98" t="s">
        <v>724</v>
      </c>
      <c r="Q44" s="98" t="s">
        <v>125</v>
      </c>
      <c r="R44" s="98" t="s">
        <v>724</v>
      </c>
      <c r="S44" s="932"/>
    </row>
    <row r="45" spans="1:19" ht="15.6" x14ac:dyDescent="0.3">
      <c r="A45" s="89" t="s">
        <v>153</v>
      </c>
      <c r="B45" s="56" t="s">
        <v>725</v>
      </c>
      <c r="C45" s="949"/>
      <c r="D45" s="515"/>
      <c r="E45" s="949"/>
      <c r="F45" s="950"/>
      <c r="G45" s="949"/>
      <c r="H45" s="951"/>
      <c r="I45" s="515"/>
      <c r="J45" s="952"/>
      <c r="K45" s="998"/>
      <c r="L45" s="1001"/>
      <c r="M45" s="949"/>
      <c r="N45" s="993"/>
      <c r="O45" s="949"/>
      <c r="P45" s="951"/>
      <c r="Q45" s="997"/>
      <c r="R45" s="1002"/>
      <c r="S45" s="931"/>
    </row>
    <row r="46" spans="1:19" ht="15.6" x14ac:dyDescent="0.3">
      <c r="A46" s="89" t="s">
        <v>151</v>
      </c>
      <c r="B46" s="56" t="s">
        <v>726</v>
      </c>
      <c r="C46" s="949"/>
      <c r="D46" s="515"/>
      <c r="E46" s="949"/>
      <c r="F46" s="950"/>
      <c r="G46" s="949"/>
      <c r="H46" s="951"/>
      <c r="I46" s="515"/>
      <c r="J46" s="952"/>
      <c r="K46" s="998"/>
      <c r="L46" s="1001"/>
      <c r="M46" s="949"/>
      <c r="N46" s="993"/>
      <c r="O46" s="949"/>
      <c r="P46" s="951"/>
      <c r="Q46" s="997"/>
      <c r="R46" s="1002"/>
      <c r="S46" s="931"/>
    </row>
    <row r="47" spans="1:19" ht="15.6" x14ac:dyDescent="0.3">
      <c r="A47" s="89" t="s">
        <v>696</v>
      </c>
      <c r="B47" s="56" t="s">
        <v>727</v>
      </c>
      <c r="C47" s="949"/>
      <c r="D47" s="515"/>
      <c r="E47" s="949"/>
      <c r="F47" s="950"/>
      <c r="G47" s="949"/>
      <c r="H47" s="951"/>
      <c r="I47" s="515"/>
      <c r="J47" s="952"/>
      <c r="K47" s="998"/>
      <c r="L47" s="1001"/>
      <c r="M47" s="949"/>
      <c r="N47" s="993"/>
      <c r="O47" s="949"/>
      <c r="P47" s="951"/>
      <c r="Q47" s="997"/>
      <c r="R47" s="1002"/>
      <c r="S47" s="931"/>
    </row>
    <row r="48" spans="1:19" ht="15.6" x14ac:dyDescent="0.3">
      <c r="A48" s="89" t="s">
        <v>697</v>
      </c>
      <c r="B48" s="56" t="s">
        <v>728</v>
      </c>
      <c r="C48" s="949"/>
      <c r="D48" s="515"/>
      <c r="E48" s="949"/>
      <c r="F48" s="950"/>
      <c r="G48" s="949"/>
      <c r="H48" s="951"/>
      <c r="I48" s="515"/>
      <c r="J48" s="952"/>
      <c r="K48" s="998"/>
      <c r="L48" s="1001"/>
      <c r="M48" s="949"/>
      <c r="N48" s="993"/>
      <c r="O48" s="949"/>
      <c r="P48" s="951"/>
      <c r="Q48" s="997"/>
      <c r="R48" s="1002"/>
      <c r="S48" s="931"/>
    </row>
    <row r="49" spans="1:19" ht="15.6" x14ac:dyDescent="0.3">
      <c r="A49" s="89" t="s">
        <v>161</v>
      </c>
      <c r="B49" s="56" t="s">
        <v>729</v>
      </c>
      <c r="C49" s="949"/>
      <c r="D49" s="515"/>
      <c r="E49" s="949"/>
      <c r="F49" s="950"/>
      <c r="G49" s="949"/>
      <c r="H49" s="951"/>
      <c r="I49" s="515"/>
      <c r="J49" s="952"/>
      <c r="K49" s="998"/>
      <c r="L49" s="1001"/>
      <c r="M49" s="949"/>
      <c r="N49" s="993"/>
      <c r="O49" s="949"/>
      <c r="P49" s="951"/>
      <c r="Q49" s="997"/>
      <c r="R49" s="1002"/>
      <c r="S49" s="931"/>
    </row>
    <row r="50" spans="1:19" ht="15.6" x14ac:dyDescent="0.3">
      <c r="A50" s="89" t="s">
        <v>159</v>
      </c>
      <c r="B50" s="56" t="s">
        <v>730</v>
      </c>
      <c r="C50" s="949"/>
      <c r="D50" s="515"/>
      <c r="E50" s="949"/>
      <c r="F50" s="950"/>
      <c r="G50" s="949"/>
      <c r="H50" s="951"/>
      <c r="I50" s="515"/>
      <c r="J50" s="952"/>
      <c r="K50" s="998"/>
      <c r="L50" s="1001"/>
      <c r="M50" s="949"/>
      <c r="N50" s="993"/>
      <c r="O50" s="949"/>
      <c r="P50" s="951"/>
      <c r="Q50" s="997"/>
      <c r="R50" s="1002"/>
      <c r="S50" s="931"/>
    </row>
    <row r="51" spans="1:19" ht="15.6" x14ac:dyDescent="0.3">
      <c r="A51" s="89" t="s">
        <v>177</v>
      </c>
      <c r="B51" s="56" t="s">
        <v>731</v>
      </c>
      <c r="C51" s="949"/>
      <c r="D51" s="515"/>
      <c r="E51" s="949"/>
      <c r="F51" s="950"/>
      <c r="G51" s="949"/>
      <c r="H51" s="951"/>
      <c r="I51" s="515"/>
      <c r="J51" s="952"/>
      <c r="K51" s="998"/>
      <c r="L51" s="1001"/>
      <c r="M51" s="949"/>
      <c r="N51" s="993"/>
      <c r="O51" s="949"/>
      <c r="P51" s="951"/>
      <c r="Q51" s="997"/>
      <c r="R51" s="1002"/>
      <c r="S51" s="931"/>
    </row>
    <row r="52" spans="1:19" ht="15.6" x14ac:dyDescent="0.3">
      <c r="A52" s="89" t="s">
        <v>167</v>
      </c>
      <c r="B52" s="56" t="s">
        <v>732</v>
      </c>
      <c r="C52" s="949"/>
      <c r="D52" s="950"/>
      <c r="E52" s="949"/>
      <c r="F52" s="950"/>
      <c r="G52" s="949"/>
      <c r="H52" s="951"/>
      <c r="I52" s="515"/>
      <c r="J52" s="952"/>
      <c r="K52" s="998"/>
      <c r="L52" s="1001"/>
      <c r="M52" s="949"/>
      <c r="N52" s="993"/>
      <c r="O52" s="949"/>
      <c r="P52" s="951"/>
      <c r="Q52" s="997"/>
      <c r="R52" s="1002"/>
      <c r="S52" s="931"/>
    </row>
    <row r="53" spans="1:19" ht="15.6" x14ac:dyDescent="0.3">
      <c r="A53" s="89" t="s">
        <v>286</v>
      </c>
      <c r="B53" s="56" t="s">
        <v>733</v>
      </c>
      <c r="C53" s="949"/>
      <c r="D53" s="950"/>
      <c r="E53" s="949"/>
      <c r="F53" s="950"/>
      <c r="G53" s="949"/>
      <c r="H53" s="951"/>
      <c r="I53" s="515"/>
      <c r="J53" s="952"/>
      <c r="K53" s="998"/>
      <c r="L53" s="1001"/>
      <c r="M53" s="949"/>
      <c r="N53" s="993"/>
      <c r="O53" s="949"/>
      <c r="P53" s="951"/>
      <c r="Q53" s="997"/>
      <c r="R53" s="1002"/>
      <c r="S53" s="931"/>
    </row>
    <row r="54" spans="1:19" ht="15.6" x14ac:dyDescent="0.3">
      <c r="A54" s="89" t="s">
        <v>287</v>
      </c>
      <c r="B54" s="56" t="s">
        <v>734</v>
      </c>
      <c r="C54" s="515"/>
      <c r="D54" s="917"/>
      <c r="E54" s="482"/>
      <c r="F54" s="482"/>
      <c r="G54" s="482"/>
      <c r="H54" s="482"/>
      <c r="I54" s="520"/>
      <c r="J54" s="520"/>
      <c r="K54" s="517"/>
      <c r="L54" s="520"/>
      <c r="M54" s="520"/>
      <c r="N54" s="520"/>
      <c r="O54" s="520"/>
      <c r="P54" s="520"/>
      <c r="Q54" s="520"/>
      <c r="R54" s="520"/>
      <c r="S54" s="931"/>
    </row>
    <row r="55" spans="1:19" x14ac:dyDescent="0.3">
      <c r="A55" s="398" t="s">
        <v>1134</v>
      </c>
      <c r="B55" s="398" t="s">
        <v>735</v>
      </c>
      <c r="C55" s="398">
        <f>SUM(C45:C54)</f>
        <v>0</v>
      </c>
      <c r="D55" s="398" t="e">
        <f>(C45*D45+C46*D46+C47*D47+C48*D48+C49*D49+C50*D50+C51*D51+C52*D52+C53*D53+C54*D54)/C55</f>
        <v>#DIV/0!</v>
      </c>
      <c r="E55" s="398">
        <f>SUM(E45:E54)</f>
        <v>0</v>
      </c>
      <c r="F55" s="398">
        <f>SUM(F45:F54)</f>
        <v>0</v>
      </c>
      <c r="G55" s="398">
        <f>SUM(G45:G54)</f>
        <v>0</v>
      </c>
      <c r="H55" s="398">
        <f>SUM(H45:H54)</f>
        <v>0</v>
      </c>
      <c r="I55" s="398"/>
      <c r="J55" s="398"/>
      <c r="K55" s="398">
        <f>SUM(K45:K54)</f>
        <v>0</v>
      </c>
      <c r="L55" s="398" t="e">
        <f>(K45*L45+K46*L46+K47*L47+K48*L48+K49*L49+K50*L50+K51*L51+K52*L52+K53*L53+K54*L54)/K55</f>
        <v>#DIV/0!</v>
      </c>
      <c r="M55" s="398">
        <f>SUM(M45:M54)</f>
        <v>0</v>
      </c>
      <c r="N55" s="398">
        <f>SUM(N45:N54)</f>
        <v>0</v>
      </c>
      <c r="O55" s="398">
        <f>SUM(O45:O54)</f>
        <v>0</v>
      </c>
      <c r="P55" s="398">
        <f>SUM(P45:P54)</f>
        <v>0</v>
      </c>
      <c r="Q55" s="398"/>
      <c r="R55" s="398"/>
      <c r="S55" s="767"/>
    </row>
    <row r="56" spans="1:19" ht="15.6" x14ac:dyDescent="0.3">
      <c r="A56" s="89"/>
      <c r="B56" s="90"/>
      <c r="C56" s="1148" t="s">
        <v>736</v>
      </c>
      <c r="D56" s="1148"/>
      <c r="E56" s="1148"/>
      <c r="F56" s="1148"/>
      <c r="G56" s="1148"/>
      <c r="H56" s="1148"/>
      <c r="I56" s="1148"/>
      <c r="J56" s="1148"/>
      <c r="K56" s="1148"/>
      <c r="L56" s="1148"/>
      <c r="M56" s="1148"/>
      <c r="N56" s="1148"/>
      <c r="O56" s="1148"/>
      <c r="P56" s="1148"/>
      <c r="Q56" s="1148"/>
      <c r="R56" s="1148"/>
      <c r="S56" s="1148"/>
    </row>
    <row r="57" spans="1:19" ht="15.6" customHeight="1" x14ac:dyDescent="0.3">
      <c r="A57" s="89" t="s">
        <v>462</v>
      </c>
      <c r="B57" s="1108" t="s">
        <v>737</v>
      </c>
      <c r="C57" s="1109"/>
      <c r="D57" s="1109"/>
      <c r="E57" s="1109"/>
      <c r="F57" s="1109"/>
      <c r="G57" s="1109"/>
      <c r="H57" s="1109"/>
      <c r="I57" s="1109"/>
      <c r="J57" s="1109"/>
      <c r="K57" s="1109"/>
      <c r="L57" s="1109"/>
      <c r="M57" s="1109"/>
      <c r="N57" s="1109"/>
      <c r="O57" s="1109"/>
      <c r="P57" s="1109"/>
      <c r="Q57" s="1109"/>
      <c r="R57" s="1109"/>
      <c r="S57" s="1110"/>
    </row>
    <row r="58" spans="1:19" ht="17.25" customHeight="1" x14ac:dyDescent="0.3">
      <c r="A58" s="1104" t="s">
        <v>1135</v>
      </c>
      <c r="B58" s="1105" t="s">
        <v>301</v>
      </c>
      <c r="C58" s="1105" t="str">
        <f>C42</f>
        <v>Baseline/ Previous Year (FY )  FY: 2021-22</v>
      </c>
      <c r="D58" s="1105"/>
      <c r="E58" s="1105"/>
      <c r="F58" s="1105"/>
      <c r="G58" s="1105"/>
      <c r="H58" s="1105"/>
      <c r="I58" s="1105"/>
      <c r="J58" s="1105"/>
      <c r="K58" s="1105" t="str">
        <f>K42</f>
        <v>Current/ Assessment/ Target YearFY: 2022-23</v>
      </c>
      <c r="L58" s="1105"/>
      <c r="M58" s="1105"/>
      <c r="N58" s="1105"/>
      <c r="O58" s="1105"/>
      <c r="P58" s="1105"/>
      <c r="Q58" s="1105"/>
      <c r="R58" s="1105"/>
      <c r="S58" s="932"/>
    </row>
    <row r="59" spans="1:19" ht="131.4" customHeight="1" x14ac:dyDescent="0.3">
      <c r="A59" s="1104"/>
      <c r="B59" s="1105"/>
      <c r="C59" s="919" t="s">
        <v>738</v>
      </c>
      <c r="D59" s="918" t="s">
        <v>739</v>
      </c>
      <c r="E59" s="96" t="s">
        <v>1934</v>
      </c>
      <c r="F59" s="918" t="s">
        <v>741</v>
      </c>
      <c r="G59" s="96" t="s">
        <v>742</v>
      </c>
      <c r="H59" s="96" t="s">
        <v>743</v>
      </c>
      <c r="I59" s="96" t="s">
        <v>744</v>
      </c>
      <c r="J59" s="96" t="s">
        <v>683</v>
      </c>
      <c r="K59" s="918" t="s">
        <v>738</v>
      </c>
      <c r="L59" s="918" t="s">
        <v>739</v>
      </c>
      <c r="M59" s="96" t="s">
        <v>740</v>
      </c>
      <c r="N59" s="918" t="s">
        <v>745</v>
      </c>
      <c r="O59" s="96" t="s">
        <v>742</v>
      </c>
      <c r="P59" s="96" t="s">
        <v>743</v>
      </c>
      <c r="Q59" s="96" t="s">
        <v>744</v>
      </c>
      <c r="R59" s="96" t="s">
        <v>683</v>
      </c>
      <c r="S59" s="96" t="s">
        <v>189</v>
      </c>
    </row>
    <row r="60" spans="1:19" ht="15.6" x14ac:dyDescent="0.3">
      <c r="A60" s="1104"/>
      <c r="B60" s="1105"/>
      <c r="C60" s="919" t="s">
        <v>125</v>
      </c>
      <c r="D60" s="918" t="s">
        <v>117</v>
      </c>
      <c r="E60" s="918" t="s">
        <v>117</v>
      </c>
      <c r="F60" s="918"/>
      <c r="G60" s="918" t="s">
        <v>125</v>
      </c>
      <c r="H60" s="918" t="s">
        <v>746</v>
      </c>
      <c r="I60" s="918" t="s">
        <v>125</v>
      </c>
      <c r="J60" s="918" t="s">
        <v>746</v>
      </c>
      <c r="K60" s="918" t="s">
        <v>125</v>
      </c>
      <c r="L60" s="918" t="s">
        <v>117</v>
      </c>
      <c r="M60" s="918" t="s">
        <v>117</v>
      </c>
      <c r="N60" s="918"/>
      <c r="O60" s="918" t="s">
        <v>125</v>
      </c>
      <c r="P60" s="918" t="s">
        <v>746</v>
      </c>
      <c r="Q60" s="918" t="s">
        <v>125</v>
      </c>
      <c r="R60" s="918" t="s">
        <v>746</v>
      </c>
      <c r="S60" s="932"/>
    </row>
    <row r="61" spans="1:19" ht="15.6" x14ac:dyDescent="0.3">
      <c r="A61" s="89" t="s">
        <v>153</v>
      </c>
      <c r="B61" s="921" t="s">
        <v>725</v>
      </c>
      <c r="C61" s="398">
        <f>C7</f>
        <v>0</v>
      </c>
      <c r="D61" s="953"/>
      <c r="E61" s="953"/>
      <c r="F61" s="398">
        <f>(8760-(D61+E61))/8760</f>
        <v>1</v>
      </c>
      <c r="G61" s="948"/>
      <c r="H61" s="955"/>
      <c r="I61" s="398">
        <f>IFERROR((C45*D45+E45*F45+G45*H45+I45*J45)/(D45+F45+H45+J45),0)</f>
        <v>0</v>
      </c>
      <c r="J61" s="398">
        <f>D45+F45+H45+J45</f>
        <v>0</v>
      </c>
      <c r="K61" s="398">
        <f>C61</f>
        <v>0</v>
      </c>
      <c r="L61" s="994"/>
      <c r="M61" s="994"/>
      <c r="N61" s="398">
        <f>(8760-(L61+M61))/8760</f>
        <v>1</v>
      </c>
      <c r="O61" s="992"/>
      <c r="P61" s="955"/>
      <c r="Q61" s="398">
        <f>IFERROR((K45*L45+M45*N45+O45*P45+Q45*R45)/(L45+N45+P45+R45),0)</f>
        <v>0</v>
      </c>
      <c r="R61" s="398">
        <f>L45+N45+P45+R45</f>
        <v>0</v>
      </c>
      <c r="S61" s="931" t="s">
        <v>2569</v>
      </c>
    </row>
    <row r="62" spans="1:19" ht="15.6" x14ac:dyDescent="0.3">
      <c r="A62" s="89" t="s">
        <v>151</v>
      </c>
      <c r="B62" s="921" t="s">
        <v>726</v>
      </c>
      <c r="C62" s="398">
        <f t="shared" ref="C62:C70" si="1">C8</f>
        <v>0</v>
      </c>
      <c r="D62" s="954"/>
      <c r="E62" s="953"/>
      <c r="F62" s="398">
        <f>(8760-(D62+E62))/8760</f>
        <v>1</v>
      </c>
      <c r="G62" s="948"/>
      <c r="H62" s="955"/>
      <c r="I62" s="398">
        <f t="shared" ref="I62:I70" si="2">IFERROR((C46*D46+E46*F46+G46*H46+I46*J46)/(D46+F46+H46+J46),0)</f>
        <v>0</v>
      </c>
      <c r="J62" s="398">
        <f t="shared" ref="J62:J70" si="3">D46+F46+H46+J46</f>
        <v>0</v>
      </c>
      <c r="K62" s="398">
        <f t="shared" ref="K62:K70" si="4">C62</f>
        <v>0</v>
      </c>
      <c r="L62" s="995"/>
      <c r="M62" s="994"/>
      <c r="N62" s="398">
        <f>(8760-(L62+M62))/8760</f>
        <v>1</v>
      </c>
      <c r="O62" s="992"/>
      <c r="P62" s="955"/>
      <c r="Q62" s="398">
        <f t="shared" ref="Q62:Q70" si="5">IFERROR((K46*L46+M46*N46+O46*P46+Q46*R46)/(L46+N46+P46+R46),0)</f>
        <v>0</v>
      </c>
      <c r="R62" s="398">
        <f t="shared" ref="R62:R70" si="6">L46+N46+P46+R46</f>
        <v>0</v>
      </c>
      <c r="S62" s="931"/>
    </row>
    <row r="63" spans="1:19" ht="15.6" x14ac:dyDescent="0.3">
      <c r="A63" s="89" t="s">
        <v>696</v>
      </c>
      <c r="B63" s="921" t="s">
        <v>727</v>
      </c>
      <c r="C63" s="398">
        <f t="shared" si="1"/>
        <v>0</v>
      </c>
      <c r="D63" s="954"/>
      <c r="E63" s="954"/>
      <c r="F63" s="398">
        <f>(8760-(D63+E63))/8760</f>
        <v>1</v>
      </c>
      <c r="G63" s="948"/>
      <c r="H63" s="955"/>
      <c r="I63" s="398">
        <f t="shared" si="2"/>
        <v>0</v>
      </c>
      <c r="J63" s="398">
        <f t="shared" si="3"/>
        <v>0</v>
      </c>
      <c r="K63" s="398">
        <f t="shared" si="4"/>
        <v>0</v>
      </c>
      <c r="L63" s="995"/>
      <c r="M63" s="995"/>
      <c r="N63" s="398">
        <f t="shared" ref="N63:N70" si="7">(8760-(L63+M63))/8760</f>
        <v>1</v>
      </c>
      <c r="O63" s="992"/>
      <c r="P63" s="955"/>
      <c r="Q63" s="398">
        <f t="shared" si="5"/>
        <v>0</v>
      </c>
      <c r="R63" s="398">
        <f t="shared" si="6"/>
        <v>0</v>
      </c>
      <c r="S63" s="931"/>
    </row>
    <row r="64" spans="1:19" ht="15.6" x14ac:dyDescent="0.3">
      <c r="A64" s="89" t="s">
        <v>697</v>
      </c>
      <c r="B64" s="921" t="s">
        <v>728</v>
      </c>
      <c r="C64" s="398">
        <f t="shared" si="1"/>
        <v>0</v>
      </c>
      <c r="D64" s="954"/>
      <c r="E64" s="954"/>
      <c r="F64" s="398">
        <f t="shared" ref="F64:F70" si="8">(8760-(D64+E64))/8760</f>
        <v>1</v>
      </c>
      <c r="G64" s="948"/>
      <c r="H64" s="955"/>
      <c r="I64" s="398">
        <f t="shared" si="2"/>
        <v>0</v>
      </c>
      <c r="J64" s="398">
        <f t="shared" si="3"/>
        <v>0</v>
      </c>
      <c r="K64" s="398">
        <f t="shared" si="4"/>
        <v>0</v>
      </c>
      <c r="L64" s="995"/>
      <c r="M64" s="995"/>
      <c r="N64" s="398">
        <f t="shared" si="7"/>
        <v>1</v>
      </c>
      <c r="O64" s="992"/>
      <c r="P64" s="955"/>
      <c r="Q64" s="398">
        <f t="shared" si="5"/>
        <v>0</v>
      </c>
      <c r="R64" s="398">
        <f t="shared" si="6"/>
        <v>0</v>
      </c>
      <c r="S64" s="931"/>
    </row>
    <row r="65" spans="1:19" ht="15.6" x14ac:dyDescent="0.3">
      <c r="A65" s="89" t="s">
        <v>161</v>
      </c>
      <c r="B65" s="921" t="s">
        <v>729</v>
      </c>
      <c r="C65" s="398">
        <f t="shared" si="1"/>
        <v>0</v>
      </c>
      <c r="D65" s="954"/>
      <c r="E65" s="954"/>
      <c r="F65" s="398">
        <f t="shared" si="8"/>
        <v>1</v>
      </c>
      <c r="G65" s="948"/>
      <c r="H65" s="955"/>
      <c r="I65" s="398">
        <f t="shared" si="2"/>
        <v>0</v>
      </c>
      <c r="J65" s="398">
        <f t="shared" si="3"/>
        <v>0</v>
      </c>
      <c r="K65" s="398">
        <f t="shared" si="4"/>
        <v>0</v>
      </c>
      <c r="L65" s="995"/>
      <c r="M65" s="995"/>
      <c r="N65" s="398">
        <f t="shared" si="7"/>
        <v>1</v>
      </c>
      <c r="O65" s="992"/>
      <c r="P65" s="955"/>
      <c r="Q65" s="398">
        <f t="shared" si="5"/>
        <v>0</v>
      </c>
      <c r="R65" s="398">
        <f t="shared" si="6"/>
        <v>0</v>
      </c>
      <c r="S65" s="931"/>
    </row>
    <row r="66" spans="1:19" ht="15.6" x14ac:dyDescent="0.3">
      <c r="A66" s="89" t="s">
        <v>159</v>
      </c>
      <c r="B66" s="921" t="s">
        <v>730</v>
      </c>
      <c r="C66" s="398">
        <f t="shared" si="1"/>
        <v>0</v>
      </c>
      <c r="D66" s="954"/>
      <c r="E66" s="954"/>
      <c r="F66" s="398">
        <f t="shared" si="8"/>
        <v>1</v>
      </c>
      <c r="G66" s="948"/>
      <c r="H66" s="955"/>
      <c r="I66" s="398">
        <f t="shared" si="2"/>
        <v>0</v>
      </c>
      <c r="J66" s="398">
        <f t="shared" si="3"/>
        <v>0</v>
      </c>
      <c r="K66" s="398">
        <f t="shared" si="4"/>
        <v>0</v>
      </c>
      <c r="L66" s="995"/>
      <c r="M66" s="995"/>
      <c r="N66" s="398">
        <f t="shared" si="7"/>
        <v>1</v>
      </c>
      <c r="O66" s="992"/>
      <c r="P66" s="955"/>
      <c r="Q66" s="398">
        <f t="shared" si="5"/>
        <v>0</v>
      </c>
      <c r="R66" s="398">
        <f t="shared" si="6"/>
        <v>0</v>
      </c>
      <c r="S66" s="931"/>
    </row>
    <row r="67" spans="1:19" ht="15.6" x14ac:dyDescent="0.3">
      <c r="A67" s="89" t="s">
        <v>177</v>
      </c>
      <c r="B67" s="921" t="s">
        <v>731</v>
      </c>
      <c r="C67" s="398">
        <f t="shared" si="1"/>
        <v>0</v>
      </c>
      <c r="D67" s="954"/>
      <c r="E67" s="954"/>
      <c r="F67" s="398">
        <f t="shared" si="8"/>
        <v>1</v>
      </c>
      <c r="G67" s="948"/>
      <c r="H67" s="955"/>
      <c r="I67" s="398">
        <f t="shared" si="2"/>
        <v>0</v>
      </c>
      <c r="J67" s="398">
        <f t="shared" si="3"/>
        <v>0</v>
      </c>
      <c r="K67" s="398">
        <f t="shared" si="4"/>
        <v>0</v>
      </c>
      <c r="L67" s="995"/>
      <c r="M67" s="995"/>
      <c r="N67" s="398">
        <f t="shared" si="7"/>
        <v>1</v>
      </c>
      <c r="O67" s="992"/>
      <c r="P67" s="955"/>
      <c r="Q67" s="398">
        <f t="shared" si="5"/>
        <v>0</v>
      </c>
      <c r="R67" s="398">
        <f t="shared" si="6"/>
        <v>0</v>
      </c>
      <c r="S67" s="931"/>
    </row>
    <row r="68" spans="1:19" ht="15.6" x14ac:dyDescent="0.3">
      <c r="A68" s="89" t="s">
        <v>167</v>
      </c>
      <c r="B68" s="921" t="s">
        <v>732</v>
      </c>
      <c r="C68" s="398">
        <f t="shared" si="1"/>
        <v>0</v>
      </c>
      <c r="D68" s="954"/>
      <c r="E68" s="954"/>
      <c r="F68" s="398">
        <f t="shared" si="8"/>
        <v>1</v>
      </c>
      <c r="G68" s="948"/>
      <c r="H68" s="955"/>
      <c r="I68" s="398">
        <f t="shared" si="2"/>
        <v>0</v>
      </c>
      <c r="J68" s="398">
        <f t="shared" si="3"/>
        <v>0</v>
      </c>
      <c r="K68" s="398">
        <f t="shared" si="4"/>
        <v>0</v>
      </c>
      <c r="L68" s="995"/>
      <c r="M68" s="995"/>
      <c r="N68" s="398">
        <f t="shared" si="7"/>
        <v>1</v>
      </c>
      <c r="O68" s="992"/>
      <c r="P68" s="955"/>
      <c r="Q68" s="398">
        <f t="shared" si="5"/>
        <v>0</v>
      </c>
      <c r="R68" s="398">
        <f t="shared" si="6"/>
        <v>0</v>
      </c>
      <c r="S68" s="931"/>
    </row>
    <row r="69" spans="1:19" ht="15.6" x14ac:dyDescent="0.3">
      <c r="A69" s="89" t="s">
        <v>286</v>
      </c>
      <c r="B69" s="921" t="s">
        <v>733</v>
      </c>
      <c r="C69" s="398">
        <f t="shared" si="1"/>
        <v>0</v>
      </c>
      <c r="D69" s="954"/>
      <c r="E69" s="954"/>
      <c r="F69" s="398">
        <f t="shared" si="8"/>
        <v>1</v>
      </c>
      <c r="G69" s="948"/>
      <c r="H69" s="955"/>
      <c r="I69" s="398">
        <f t="shared" si="2"/>
        <v>0</v>
      </c>
      <c r="J69" s="398">
        <f t="shared" si="3"/>
        <v>0</v>
      </c>
      <c r="K69" s="398">
        <f t="shared" si="4"/>
        <v>0</v>
      </c>
      <c r="L69" s="995"/>
      <c r="M69" s="995"/>
      <c r="N69" s="398">
        <f t="shared" si="7"/>
        <v>1</v>
      </c>
      <c r="O69" s="992"/>
      <c r="P69" s="955"/>
      <c r="Q69" s="398">
        <f t="shared" si="5"/>
        <v>0</v>
      </c>
      <c r="R69" s="398">
        <f t="shared" si="6"/>
        <v>0</v>
      </c>
      <c r="S69" s="931"/>
    </row>
    <row r="70" spans="1:19" ht="15.6" x14ac:dyDescent="0.3">
      <c r="A70" s="89" t="s">
        <v>287</v>
      </c>
      <c r="B70" s="921" t="s">
        <v>734</v>
      </c>
      <c r="C70" s="398">
        <f t="shared" si="1"/>
        <v>0</v>
      </c>
      <c r="D70" s="917"/>
      <c r="E70" s="916"/>
      <c r="F70" s="398">
        <f t="shared" si="8"/>
        <v>1</v>
      </c>
      <c r="G70" s="917"/>
      <c r="H70" s="482"/>
      <c r="I70" s="398">
        <f t="shared" si="2"/>
        <v>0</v>
      </c>
      <c r="J70" s="398">
        <f t="shared" si="3"/>
        <v>0</v>
      </c>
      <c r="K70" s="398">
        <f t="shared" si="4"/>
        <v>0</v>
      </c>
      <c r="L70" s="917"/>
      <c r="M70" s="916"/>
      <c r="N70" s="398">
        <f t="shared" si="7"/>
        <v>1</v>
      </c>
      <c r="O70" s="917"/>
      <c r="P70" s="920"/>
      <c r="Q70" s="398">
        <f t="shared" si="5"/>
        <v>0</v>
      </c>
      <c r="R70" s="398">
        <f t="shared" si="6"/>
        <v>0</v>
      </c>
      <c r="S70" s="931"/>
    </row>
    <row r="71" spans="1:19" s="226" customFormat="1" ht="33" customHeight="1" x14ac:dyDescent="0.3">
      <c r="A71" s="398" t="s">
        <v>1136</v>
      </c>
      <c r="B71" s="398" t="s">
        <v>735</v>
      </c>
      <c r="C71" s="398">
        <f>SUM(C61:C70)</f>
        <v>0</v>
      </c>
      <c r="D71" s="398" t="e">
        <f>(C61*D61+C62*D62+C63*D63+C64*D64+C65*D65+C66*D66+C67*D67+C68*D68+C69*D69+C70*D70)/(C71*8760)</f>
        <v>#DIV/0!</v>
      </c>
      <c r="E71" s="398" t="e">
        <f>(E61*C61+E62*C62+E63*C63+E64*C64+E65*C65+E66*C66+E67*C67+E68*C68+E69*C69+E70*C70)/(C71*8760)</f>
        <v>#DIV/0!</v>
      </c>
      <c r="F71" s="398" t="e">
        <f>1-D71-E71</f>
        <v>#DIV/0!</v>
      </c>
      <c r="G71" s="398">
        <f>SUM(G61:G70)</f>
        <v>0</v>
      </c>
      <c r="H71" s="398" t="e">
        <f>(G61*H61+G62*H62+G63*H63+G64*H64+G65*H65+G66*H66+G67*H67+G68*H68+G69*H69+G70*H70)/SUM(G61:G70)</f>
        <v>#DIV/0!</v>
      </c>
      <c r="I71" s="398">
        <f>SUM(I61:I70)</f>
        <v>0</v>
      </c>
      <c r="J71" s="398" t="e">
        <f>(I61*J61+I62*J62+I63*J63+I64*J64+I65*J65+I66*J66+I67*J67+I68*J68+I69*J69+I70*J70)/I71</f>
        <v>#DIV/0!</v>
      </c>
      <c r="K71" s="398">
        <f>SUM(K61:K70)</f>
        <v>0</v>
      </c>
      <c r="L71" s="398" t="e">
        <f>(K61*L61+K62*L62+K63*L63+K64*L64+K65*L65+K66*L66+K67*L67+K68*L68+K69*L69+K70*L70)/(K71*8760)</f>
        <v>#DIV/0!</v>
      </c>
      <c r="M71" s="398" t="e">
        <f>(M61*K61+M62*K62+M63*K63+M64*K64+M65*K65+M66*K66+M67*K67+M68*K68+M69*K69+M70*K70)/(K71*8760)</f>
        <v>#DIV/0!</v>
      </c>
      <c r="N71" s="398" t="e">
        <f>1-L71-M71</f>
        <v>#DIV/0!</v>
      </c>
      <c r="O71" s="398">
        <f>SUM(O61:O70)</f>
        <v>0</v>
      </c>
      <c r="P71" s="398" t="e">
        <f>(O61*P61+O62*P62+O63*P63+O64*P64+O65*P65+O66*P66+O67*P67+O68*P68+O69*P69+O70*P70)/SUM(O61:O70)</f>
        <v>#DIV/0!</v>
      </c>
      <c r="Q71" s="398">
        <f>SUM(Q61:Q70)</f>
        <v>0</v>
      </c>
      <c r="R71" s="398" t="e">
        <f>(Q61*R61+Q62*R62+Q63*R63+Q64*R64+Q65*R65+Q66*R66+Q67*R67+Q68*R68+Q69*R69+Q70*R70)/SUM(Q61:Q70)</f>
        <v>#DIV/0!</v>
      </c>
      <c r="S71" s="933"/>
    </row>
    <row r="72" spans="1:19" ht="17.25" customHeight="1" x14ac:dyDescent="0.3">
      <c r="A72" s="89"/>
      <c r="B72" s="1139" t="s">
        <v>747</v>
      </c>
      <c r="C72" s="1140"/>
      <c r="D72" s="1140"/>
      <c r="E72" s="1140"/>
      <c r="F72" s="1140"/>
      <c r="G72" s="1140"/>
      <c r="H72" s="1140"/>
      <c r="I72" s="1140"/>
      <c r="J72" s="1140"/>
      <c r="K72" s="1140"/>
      <c r="L72" s="1140"/>
      <c r="M72" s="1140"/>
      <c r="N72" s="1140"/>
      <c r="O72" s="1140"/>
      <c r="P72" s="1140"/>
      <c r="Q72" s="1140"/>
      <c r="R72" s="1140"/>
      <c r="S72" s="1141"/>
    </row>
    <row r="73" spans="1:19" ht="15.6" customHeight="1" x14ac:dyDescent="0.3">
      <c r="A73" s="89"/>
      <c r="B73" s="1142" t="s">
        <v>748</v>
      </c>
      <c r="C73" s="1143"/>
      <c r="D73" s="1143"/>
      <c r="E73" s="1143"/>
      <c r="F73" s="1143"/>
      <c r="G73" s="1143"/>
      <c r="H73" s="1143"/>
      <c r="I73" s="1143"/>
      <c r="J73" s="1143"/>
      <c r="K73" s="1143"/>
      <c r="L73" s="1143"/>
      <c r="M73" s="1143"/>
      <c r="N73" s="1143"/>
      <c r="O73" s="1143"/>
      <c r="P73" s="1143"/>
      <c r="Q73" s="1143"/>
      <c r="R73" s="1143"/>
      <c r="S73" s="1144"/>
    </row>
    <row r="74" spans="1:19" ht="17.25" customHeight="1" x14ac:dyDescent="0.3">
      <c r="A74" s="89"/>
      <c r="B74" s="1145" t="s">
        <v>749</v>
      </c>
      <c r="C74" s="1146"/>
      <c r="D74" s="1146"/>
      <c r="E74" s="1146"/>
      <c r="F74" s="1146"/>
      <c r="G74" s="1146"/>
      <c r="H74" s="1146"/>
      <c r="I74" s="1146"/>
      <c r="J74" s="1146"/>
      <c r="K74" s="1146"/>
      <c r="L74" s="1146"/>
      <c r="M74" s="1146"/>
      <c r="N74" s="1146"/>
      <c r="O74" s="1146"/>
      <c r="P74" s="1146"/>
      <c r="Q74" s="1146"/>
      <c r="R74" s="1146"/>
      <c r="S74" s="1147"/>
    </row>
    <row r="75" spans="1:19" ht="17.25" customHeight="1" x14ac:dyDescent="0.3">
      <c r="A75" s="89"/>
      <c r="B75" s="1150" t="s">
        <v>750</v>
      </c>
      <c r="C75" s="1151"/>
      <c r="D75" s="1151"/>
      <c r="E75" s="1151"/>
      <c r="F75" s="1151"/>
      <c r="G75" s="1151"/>
      <c r="H75" s="1151"/>
      <c r="I75" s="1151"/>
      <c r="J75" s="1151"/>
      <c r="K75" s="1151"/>
      <c r="L75" s="1151"/>
      <c r="M75" s="1151"/>
      <c r="N75" s="1151"/>
      <c r="O75" s="1151"/>
      <c r="P75" s="1151"/>
      <c r="Q75" s="1151"/>
      <c r="R75" s="1151"/>
      <c r="S75" s="1152"/>
    </row>
    <row r="76" spans="1:19" ht="17.25" customHeight="1" x14ac:dyDescent="0.3">
      <c r="A76" s="89"/>
      <c r="B76" s="1150" t="s">
        <v>751</v>
      </c>
      <c r="C76" s="1151"/>
      <c r="D76" s="1151"/>
      <c r="E76" s="1151"/>
      <c r="F76" s="1151"/>
      <c r="G76" s="1151"/>
      <c r="H76" s="1151"/>
      <c r="I76" s="1151"/>
      <c r="J76" s="1151"/>
      <c r="K76" s="1151"/>
      <c r="L76" s="1151"/>
      <c r="M76" s="1151"/>
      <c r="N76" s="1151"/>
      <c r="O76" s="1151"/>
      <c r="P76" s="1151"/>
      <c r="Q76" s="1151"/>
      <c r="R76" s="1151"/>
      <c r="S76" s="1152"/>
    </row>
    <row r="77" spans="1:19" ht="17.25" customHeight="1" x14ac:dyDescent="0.3">
      <c r="A77" s="89"/>
      <c r="B77" s="1145" t="s">
        <v>752</v>
      </c>
      <c r="C77" s="1146"/>
      <c r="D77" s="1146"/>
      <c r="E77" s="1146"/>
      <c r="F77" s="1146"/>
      <c r="G77" s="1146"/>
      <c r="H77" s="1146"/>
      <c r="I77" s="1146"/>
      <c r="J77" s="1146"/>
      <c r="K77" s="1146"/>
      <c r="L77" s="1146"/>
      <c r="M77" s="1146"/>
      <c r="N77" s="1146"/>
      <c r="O77" s="1146"/>
      <c r="P77" s="1146"/>
      <c r="Q77" s="1146"/>
      <c r="R77" s="1146"/>
      <c r="S77" s="1147"/>
    </row>
    <row r="78" spans="1:19" ht="22.5" customHeight="1" x14ac:dyDescent="0.3">
      <c r="A78" s="89">
        <v>4</v>
      </c>
      <c r="B78" s="1142" t="s">
        <v>764</v>
      </c>
      <c r="C78" s="1143"/>
      <c r="D78" s="1143"/>
      <c r="E78" s="1143"/>
      <c r="F78" s="1143"/>
      <c r="G78" s="1143"/>
      <c r="H78" s="1143"/>
      <c r="I78" s="1143"/>
      <c r="J78" s="1143"/>
      <c r="K78" s="1143"/>
      <c r="L78" s="1143"/>
      <c r="M78" s="1143"/>
      <c r="N78" s="1143"/>
      <c r="O78" s="1143"/>
      <c r="P78" s="1143"/>
      <c r="Q78" s="1143"/>
      <c r="R78" s="1143"/>
      <c r="S78" s="1144"/>
    </row>
    <row r="79" spans="1:19" s="93" customFormat="1" ht="32.25" customHeight="1" x14ac:dyDescent="0.3">
      <c r="A79" s="1112" t="s">
        <v>878</v>
      </c>
      <c r="B79" s="1105" t="s">
        <v>190</v>
      </c>
      <c r="C79" s="1149" t="s">
        <v>738</v>
      </c>
      <c r="D79" s="1104" t="str">
        <f>C22</f>
        <v>Baseline/ Previous Year (FY )  FY: 2021-22</v>
      </c>
      <c r="E79" s="1175"/>
      <c r="F79" s="1175"/>
      <c r="G79" s="1175"/>
      <c r="H79" s="1175"/>
      <c r="I79" s="1175"/>
      <c r="J79" s="1176"/>
      <c r="K79" s="1104" t="str">
        <f>K22</f>
        <v>Current/ Assessment/ Target YearFY: 2022-23</v>
      </c>
      <c r="L79" s="1175"/>
      <c r="M79" s="1175"/>
      <c r="N79" s="1175"/>
      <c r="O79" s="1175"/>
      <c r="P79" s="1175"/>
      <c r="Q79" s="1175"/>
      <c r="R79" s="1175"/>
      <c r="S79" s="1176"/>
    </row>
    <row r="80" spans="1:19" s="94" customFormat="1" ht="32.25" customHeight="1" x14ac:dyDescent="0.3">
      <c r="A80" s="1115"/>
      <c r="B80" s="1105"/>
      <c r="C80" s="1149"/>
      <c r="D80" s="918" t="s">
        <v>765</v>
      </c>
      <c r="E80" s="918" t="s">
        <v>766</v>
      </c>
      <c r="F80" s="918" t="s">
        <v>150</v>
      </c>
      <c r="G80" s="918" t="s">
        <v>443</v>
      </c>
      <c r="H80" s="918" t="s">
        <v>352</v>
      </c>
      <c r="I80" s="918" t="s">
        <v>769</v>
      </c>
      <c r="J80" s="918" t="s">
        <v>768</v>
      </c>
      <c r="K80" s="918" t="s">
        <v>765</v>
      </c>
      <c r="L80" s="918" t="s">
        <v>766</v>
      </c>
      <c r="M80" s="918" t="s">
        <v>150</v>
      </c>
      <c r="N80" s="918" t="s">
        <v>443</v>
      </c>
      <c r="O80" s="918" t="s">
        <v>352</v>
      </c>
      <c r="P80" s="918" t="s">
        <v>769</v>
      </c>
      <c r="Q80" s="918" t="s">
        <v>768</v>
      </c>
      <c r="R80" s="83" t="s">
        <v>189</v>
      </c>
      <c r="S80" s="86" t="s">
        <v>423</v>
      </c>
    </row>
    <row r="81" spans="1:19" s="94" customFormat="1" ht="32.25" customHeight="1" x14ac:dyDescent="0.3">
      <c r="A81" s="1118"/>
      <c r="B81" s="1105"/>
      <c r="C81" s="919" t="s">
        <v>125</v>
      </c>
      <c r="D81" s="918" t="s">
        <v>122</v>
      </c>
      <c r="E81" s="918" t="s">
        <v>122</v>
      </c>
      <c r="F81" s="918" t="s">
        <v>122</v>
      </c>
      <c r="G81" s="918" t="s">
        <v>152</v>
      </c>
      <c r="H81" s="918" t="s">
        <v>122</v>
      </c>
      <c r="I81" s="918" t="s">
        <v>122</v>
      </c>
      <c r="J81" s="918" t="s">
        <v>122</v>
      </c>
      <c r="K81" s="918" t="s">
        <v>122</v>
      </c>
      <c r="L81" s="918" t="s">
        <v>122</v>
      </c>
      <c r="M81" s="918" t="s">
        <v>122</v>
      </c>
      <c r="N81" s="918" t="s">
        <v>152</v>
      </c>
      <c r="O81" s="918" t="s">
        <v>122</v>
      </c>
      <c r="P81" s="918" t="s">
        <v>122</v>
      </c>
      <c r="Q81" s="918" t="s">
        <v>122</v>
      </c>
      <c r="R81" s="95"/>
      <c r="S81" s="95"/>
    </row>
    <row r="82" spans="1:19" ht="15.6" x14ac:dyDescent="0.3">
      <c r="A82" s="90" t="s">
        <v>153</v>
      </c>
      <c r="B82" s="921" t="s">
        <v>725</v>
      </c>
      <c r="C82" s="398">
        <f>C7</f>
        <v>0</v>
      </c>
      <c r="D82" s="521"/>
      <c r="E82" s="521"/>
      <c r="F82" s="521"/>
      <c r="G82" s="521"/>
      <c r="H82" s="521"/>
      <c r="I82" s="521"/>
      <c r="J82" s="956"/>
      <c r="K82" s="521"/>
      <c r="L82" s="999"/>
      <c r="M82" s="999"/>
      <c r="N82" s="999"/>
      <c r="O82" s="999"/>
      <c r="P82" s="999"/>
      <c r="Q82" s="1000"/>
      <c r="R82" s="946"/>
      <c r="S82" s="931"/>
    </row>
    <row r="83" spans="1:19" ht="15.6" x14ac:dyDescent="0.3">
      <c r="A83" s="90" t="s">
        <v>151</v>
      </c>
      <c r="B83" s="921" t="s">
        <v>726</v>
      </c>
      <c r="C83" s="398">
        <f t="shared" ref="C83:C91" si="9">C8</f>
        <v>0</v>
      </c>
      <c r="D83" s="521"/>
      <c r="E83" s="521"/>
      <c r="F83" s="521"/>
      <c r="G83" s="521"/>
      <c r="H83" s="521"/>
      <c r="I83" s="521"/>
      <c r="J83" s="956"/>
      <c r="K83" s="521"/>
      <c r="L83" s="999"/>
      <c r="M83" s="999"/>
      <c r="N83" s="999"/>
      <c r="O83" s="999"/>
      <c r="P83" s="999"/>
      <c r="Q83" s="1000"/>
      <c r="R83" s="946"/>
      <c r="S83" s="931"/>
    </row>
    <row r="84" spans="1:19" ht="15.6" x14ac:dyDescent="0.3">
      <c r="A84" s="90" t="s">
        <v>696</v>
      </c>
      <c r="B84" s="921" t="s">
        <v>727</v>
      </c>
      <c r="C84" s="398">
        <f t="shared" si="9"/>
        <v>0</v>
      </c>
      <c r="D84" s="521"/>
      <c r="E84" s="521"/>
      <c r="F84" s="521"/>
      <c r="G84" s="521"/>
      <c r="H84" s="521"/>
      <c r="I84" s="521"/>
      <c r="J84" s="956"/>
      <c r="K84" s="521"/>
      <c r="L84" s="999"/>
      <c r="M84" s="999"/>
      <c r="N84" s="999"/>
      <c r="O84" s="999"/>
      <c r="P84" s="999"/>
      <c r="Q84" s="1000"/>
      <c r="R84" s="946"/>
      <c r="S84" s="931"/>
    </row>
    <row r="85" spans="1:19" ht="15.6" x14ac:dyDescent="0.3">
      <c r="A85" s="90" t="s">
        <v>697</v>
      </c>
      <c r="B85" s="921" t="s">
        <v>728</v>
      </c>
      <c r="C85" s="398">
        <f t="shared" si="9"/>
        <v>0</v>
      </c>
      <c r="D85" s="521"/>
      <c r="E85" s="521"/>
      <c r="F85" s="521"/>
      <c r="G85" s="521"/>
      <c r="H85" s="521"/>
      <c r="I85" s="521"/>
      <c r="J85" s="956"/>
      <c r="K85" s="521"/>
      <c r="L85" s="999"/>
      <c r="M85" s="999"/>
      <c r="N85" s="999"/>
      <c r="O85" s="999"/>
      <c r="P85" s="999"/>
      <c r="Q85" s="1000"/>
      <c r="R85" s="946"/>
      <c r="S85" s="931"/>
    </row>
    <row r="86" spans="1:19" ht="15.6" x14ac:dyDescent="0.3">
      <c r="A86" s="90" t="s">
        <v>161</v>
      </c>
      <c r="B86" s="921" t="s">
        <v>729</v>
      </c>
      <c r="C86" s="398">
        <f t="shared" si="9"/>
        <v>0</v>
      </c>
      <c r="D86" s="521"/>
      <c r="E86" s="521"/>
      <c r="F86" s="521"/>
      <c r="G86" s="521"/>
      <c r="H86" s="521"/>
      <c r="I86" s="521"/>
      <c r="J86" s="956"/>
      <c r="K86" s="521"/>
      <c r="L86" s="999"/>
      <c r="M86" s="999"/>
      <c r="N86" s="999"/>
      <c r="O86" s="999"/>
      <c r="P86" s="999"/>
      <c r="Q86" s="1000"/>
      <c r="R86" s="946"/>
      <c r="S86" s="931"/>
    </row>
    <row r="87" spans="1:19" ht="17.25" customHeight="1" x14ac:dyDescent="0.3">
      <c r="A87" s="90" t="s">
        <v>159</v>
      </c>
      <c r="B87" s="921" t="s">
        <v>730</v>
      </c>
      <c r="C87" s="398">
        <f t="shared" si="9"/>
        <v>0</v>
      </c>
      <c r="D87" s="521"/>
      <c r="E87" s="521"/>
      <c r="F87" s="521"/>
      <c r="G87" s="521"/>
      <c r="H87" s="521"/>
      <c r="I87" s="521"/>
      <c r="J87" s="956"/>
      <c r="K87" s="521"/>
      <c r="L87" s="999"/>
      <c r="M87" s="999"/>
      <c r="N87" s="999"/>
      <c r="O87" s="999"/>
      <c r="P87" s="999"/>
      <c r="Q87" s="1000"/>
      <c r="R87" s="946"/>
      <c r="S87" s="931"/>
    </row>
    <row r="88" spans="1:19" ht="15.6" x14ac:dyDescent="0.3">
      <c r="A88" s="90" t="s">
        <v>177</v>
      </c>
      <c r="B88" s="921" t="s">
        <v>731</v>
      </c>
      <c r="C88" s="398">
        <f t="shared" si="9"/>
        <v>0</v>
      </c>
      <c r="D88" s="521"/>
      <c r="E88" s="521"/>
      <c r="F88" s="521"/>
      <c r="G88" s="521"/>
      <c r="H88" s="521"/>
      <c r="I88" s="521"/>
      <c r="J88" s="956"/>
      <c r="K88" s="521"/>
      <c r="L88" s="999"/>
      <c r="M88" s="999"/>
      <c r="N88" s="999"/>
      <c r="O88" s="999"/>
      <c r="P88" s="999"/>
      <c r="Q88" s="1000"/>
      <c r="R88" s="946"/>
      <c r="S88" s="931"/>
    </row>
    <row r="89" spans="1:19" ht="15.6" x14ac:dyDescent="0.3">
      <c r="A89" s="90" t="s">
        <v>167</v>
      </c>
      <c r="B89" s="921" t="s">
        <v>732</v>
      </c>
      <c r="C89" s="398">
        <f t="shared" si="9"/>
        <v>0</v>
      </c>
      <c r="D89" s="521"/>
      <c r="E89" s="521"/>
      <c r="F89" s="521"/>
      <c r="G89" s="521"/>
      <c r="H89" s="521"/>
      <c r="I89" s="521"/>
      <c r="J89" s="956"/>
      <c r="K89" s="521"/>
      <c r="L89" s="999"/>
      <c r="M89" s="999"/>
      <c r="N89" s="999"/>
      <c r="O89" s="999"/>
      <c r="P89" s="999"/>
      <c r="Q89" s="1000"/>
      <c r="R89" s="946"/>
      <c r="S89" s="931"/>
    </row>
    <row r="90" spans="1:19" ht="15.6" x14ac:dyDescent="0.3">
      <c r="A90" s="90" t="s">
        <v>286</v>
      </c>
      <c r="B90" s="921" t="s">
        <v>733</v>
      </c>
      <c r="C90" s="398">
        <f t="shared" si="9"/>
        <v>0</v>
      </c>
      <c r="D90" s="521"/>
      <c r="E90" s="521"/>
      <c r="F90" s="521"/>
      <c r="G90" s="521"/>
      <c r="H90" s="521"/>
      <c r="I90" s="521"/>
      <c r="J90" s="956"/>
      <c r="K90" s="521"/>
      <c r="L90" s="999"/>
      <c r="M90" s="999"/>
      <c r="N90" s="999"/>
      <c r="O90" s="999"/>
      <c r="P90" s="999"/>
      <c r="Q90" s="1000"/>
      <c r="R90" s="946"/>
      <c r="S90" s="931"/>
    </row>
    <row r="91" spans="1:19" ht="15.6" x14ac:dyDescent="0.3">
      <c r="A91" s="90" t="s">
        <v>287</v>
      </c>
      <c r="B91" s="921" t="s">
        <v>734</v>
      </c>
      <c r="C91" s="398">
        <f t="shared" si="9"/>
        <v>0</v>
      </c>
      <c r="D91" s="521"/>
      <c r="E91" s="521"/>
      <c r="F91" s="521"/>
      <c r="G91" s="521"/>
      <c r="H91" s="521"/>
      <c r="I91" s="521"/>
      <c r="J91" s="521"/>
      <c r="K91" s="521"/>
      <c r="L91" s="521"/>
      <c r="M91" s="521"/>
      <c r="N91" s="521"/>
      <c r="O91" s="521"/>
      <c r="P91" s="521"/>
      <c r="Q91" s="521"/>
      <c r="R91" s="920"/>
      <c r="S91" s="931"/>
    </row>
    <row r="92" spans="1:19" ht="15.6" x14ac:dyDescent="0.3">
      <c r="A92" s="90"/>
      <c r="B92" s="56"/>
      <c r="C92" s="57"/>
      <c r="D92" s="523"/>
      <c r="E92" s="523"/>
      <c r="F92" s="523"/>
      <c r="G92" s="523"/>
      <c r="H92" s="523"/>
      <c r="I92" s="523"/>
      <c r="J92" s="523"/>
      <c r="K92" s="523"/>
      <c r="L92" s="523"/>
      <c r="M92" s="523"/>
      <c r="N92" s="523"/>
      <c r="O92" s="523"/>
      <c r="P92" s="523"/>
      <c r="Q92" s="521"/>
      <c r="R92" s="931"/>
      <c r="S92" s="931"/>
    </row>
    <row r="93" spans="1:19" ht="99.75" customHeight="1" x14ac:dyDescent="0.3">
      <c r="A93" s="89"/>
      <c r="B93" s="1134" t="s">
        <v>1390</v>
      </c>
      <c r="C93" s="1134"/>
      <c r="D93" s="1134"/>
      <c r="E93" s="1134"/>
      <c r="F93" s="1134"/>
      <c r="G93" s="1134"/>
      <c r="H93" s="1134"/>
      <c r="I93" s="1134"/>
      <c r="J93" s="1134"/>
      <c r="K93" s="1134"/>
      <c r="L93" s="1134"/>
      <c r="M93" s="1134"/>
      <c r="N93" s="1134"/>
      <c r="O93" s="1134"/>
      <c r="P93" s="1134"/>
      <c r="Q93" s="1134"/>
      <c r="R93" s="1134"/>
      <c r="S93" s="1134"/>
    </row>
    <row r="94" spans="1:19" ht="17.25" customHeight="1" x14ac:dyDescent="0.3">
      <c r="A94" s="89"/>
      <c r="B94" s="1135" t="s">
        <v>770</v>
      </c>
      <c r="C94" s="1135"/>
      <c r="D94" s="1135"/>
      <c r="E94" s="1135"/>
      <c r="F94" s="1135"/>
      <c r="G94" s="1135"/>
      <c r="H94" s="1135"/>
      <c r="I94" s="1135"/>
      <c r="J94" s="1135"/>
      <c r="K94" s="1135"/>
      <c r="L94" s="1135"/>
      <c r="M94" s="1135"/>
      <c r="N94" s="1135"/>
      <c r="O94" s="1135"/>
      <c r="P94" s="1135"/>
      <c r="Q94" s="1135"/>
      <c r="R94" s="1135"/>
      <c r="S94" s="1135"/>
    </row>
    <row r="95" spans="1:19" ht="17.25" customHeight="1" x14ac:dyDescent="0.3">
      <c r="A95" s="89"/>
      <c r="B95" s="1148" t="s">
        <v>771</v>
      </c>
      <c r="C95" s="1148"/>
      <c r="D95" s="1148"/>
      <c r="E95" s="1148"/>
      <c r="F95" s="1148"/>
      <c r="G95" s="1148"/>
      <c r="H95" s="1148"/>
      <c r="I95" s="1148"/>
      <c r="J95" s="1148"/>
      <c r="K95" s="1148"/>
      <c r="L95" s="1148"/>
      <c r="M95" s="1148"/>
      <c r="N95" s="1148"/>
      <c r="O95" s="1148"/>
      <c r="P95" s="1148"/>
      <c r="Q95" s="1148"/>
      <c r="R95" s="1148"/>
      <c r="S95" s="1148"/>
    </row>
    <row r="96" spans="1:19" ht="17.25" customHeight="1" x14ac:dyDescent="0.3">
      <c r="A96" s="89"/>
      <c r="B96" s="1157" t="s">
        <v>772</v>
      </c>
      <c r="C96" s="1157"/>
      <c r="D96" s="1157"/>
      <c r="E96" s="1157"/>
      <c r="F96" s="1157"/>
      <c r="G96" s="1157"/>
      <c r="H96" s="1157"/>
      <c r="I96" s="1157"/>
      <c r="J96" s="1157"/>
      <c r="K96" s="1157"/>
      <c r="L96" s="1157"/>
      <c r="M96" s="1157"/>
      <c r="N96" s="1157"/>
      <c r="O96" s="1157"/>
      <c r="P96" s="1157"/>
      <c r="Q96" s="1157"/>
      <c r="R96" s="1157"/>
      <c r="S96" s="1157"/>
    </row>
    <row r="97" spans="1:19" ht="17.25" customHeight="1" x14ac:dyDescent="0.3">
      <c r="A97" s="89"/>
      <c r="B97" s="1135" t="s">
        <v>773</v>
      </c>
      <c r="C97" s="1135"/>
      <c r="D97" s="1135"/>
      <c r="E97" s="1135"/>
      <c r="F97" s="1135"/>
      <c r="G97" s="1135"/>
      <c r="H97" s="1135"/>
      <c r="I97" s="1135"/>
      <c r="J97" s="1135"/>
      <c r="K97" s="1135"/>
      <c r="L97" s="1135"/>
      <c r="M97" s="1135"/>
      <c r="N97" s="1135"/>
      <c r="O97" s="1135"/>
      <c r="P97" s="1135"/>
      <c r="Q97" s="1135"/>
      <c r="R97" s="1135"/>
      <c r="S97" s="1135"/>
    </row>
    <row r="98" spans="1:19" ht="15.6" x14ac:dyDescent="0.3">
      <c r="A98" s="89"/>
      <c r="B98" s="1159" t="s">
        <v>774</v>
      </c>
      <c r="C98" s="1159"/>
      <c r="D98" s="1159"/>
      <c r="E98" s="1159"/>
      <c r="F98" s="1159"/>
      <c r="G98" s="1159"/>
      <c r="H98" s="1159"/>
      <c r="I98" s="1159"/>
      <c r="J98" s="1159"/>
      <c r="K98" s="1159"/>
      <c r="L98" s="1159"/>
      <c r="M98" s="1159"/>
      <c r="N98" s="1159"/>
      <c r="O98" s="1159"/>
      <c r="P98" s="1159"/>
      <c r="Q98" s="1159"/>
      <c r="R98" s="1159"/>
      <c r="S98" s="1159"/>
    </row>
    <row r="99" spans="1:19" ht="17.25" customHeight="1" x14ac:dyDescent="0.3">
      <c r="A99" s="89"/>
      <c r="B99" s="1135" t="s">
        <v>775</v>
      </c>
      <c r="C99" s="1135"/>
      <c r="D99" s="1135"/>
      <c r="E99" s="1135"/>
      <c r="F99" s="1135"/>
      <c r="G99" s="1135"/>
      <c r="H99" s="1135"/>
      <c r="I99" s="1135"/>
      <c r="J99" s="1135"/>
      <c r="K99" s="1135"/>
      <c r="L99" s="1135"/>
      <c r="M99" s="1135"/>
      <c r="N99" s="1135"/>
      <c r="O99" s="1135"/>
      <c r="P99" s="1135"/>
      <c r="Q99" s="1135"/>
      <c r="R99" s="1135"/>
      <c r="S99" s="1135"/>
    </row>
    <row r="100" spans="1:19" ht="17.25" customHeight="1" x14ac:dyDescent="0.3">
      <c r="A100" s="89"/>
      <c r="B100" s="1157" t="s">
        <v>776</v>
      </c>
      <c r="C100" s="1157"/>
      <c r="D100" s="1157"/>
      <c r="E100" s="1157"/>
      <c r="F100" s="1157"/>
      <c r="G100" s="1157"/>
      <c r="H100" s="1157"/>
      <c r="I100" s="1157"/>
      <c r="J100" s="1157"/>
      <c r="K100" s="1157"/>
      <c r="L100" s="1157"/>
      <c r="M100" s="1157"/>
      <c r="N100" s="1157"/>
      <c r="O100" s="1157"/>
      <c r="P100" s="1157"/>
      <c r="Q100" s="1157"/>
      <c r="R100" s="1157"/>
      <c r="S100" s="1157"/>
    </row>
    <row r="101" spans="1:19" ht="17.25" customHeight="1" x14ac:dyDescent="0.3">
      <c r="A101" s="89"/>
      <c r="B101" s="1135" t="s">
        <v>777</v>
      </c>
      <c r="C101" s="1135"/>
      <c r="D101" s="1135"/>
      <c r="E101" s="1135"/>
      <c r="F101" s="1135"/>
      <c r="G101" s="1135"/>
      <c r="H101" s="1135"/>
      <c r="I101" s="1135"/>
      <c r="J101" s="1135"/>
      <c r="K101" s="1135"/>
      <c r="L101" s="1135"/>
      <c r="M101" s="1135"/>
      <c r="N101" s="1135"/>
      <c r="O101" s="1135"/>
      <c r="P101" s="1135"/>
      <c r="Q101" s="1135"/>
      <c r="R101" s="1135"/>
      <c r="S101" s="1135"/>
    </row>
    <row r="102" spans="1:19" ht="16.5" customHeight="1" x14ac:dyDescent="0.3">
      <c r="A102" s="76"/>
      <c r="B102" s="1158" t="s">
        <v>778</v>
      </c>
      <c r="C102" s="1158"/>
      <c r="D102" s="1158"/>
      <c r="E102" s="1158"/>
      <c r="F102" s="1158"/>
      <c r="G102" s="1158"/>
      <c r="H102" s="1158"/>
      <c r="I102" s="1158"/>
      <c r="J102" s="1158"/>
      <c r="K102" s="1158"/>
      <c r="L102" s="1158"/>
      <c r="M102" s="1158"/>
      <c r="N102" s="1158"/>
      <c r="O102" s="1158"/>
      <c r="P102" s="1158"/>
      <c r="Q102" s="1158"/>
      <c r="R102" s="1158"/>
      <c r="S102" s="1158"/>
    </row>
  </sheetData>
  <sheetProtection algorithmName="SHA-512" hashValue="2GbuGcGZtMKm2PTtlilEBMZTs/sc5yUgB9g+ebg2jRgHs6jZ2sRmfquMXQLQIkEtYMx28cM5wPiDxGB2QOVUbw==" saltValue="EZi+3VEM3/gLYUgnAbVPHw==" spinCount="100000" sheet="1" objects="1" scenarios="1"/>
  <customSheetViews>
    <customSheetView guid="{808D63CE-AAC2-4BB4-99F0-D9F2ED9063AB}" scale="63">
      <selection activeCell="Q68" sqref="Q68"/>
      <colBreaks count="1" manualBreakCount="1">
        <brk id="10" min="1" max="227" man="1"/>
      </colBreaks>
      <pageMargins left="0.7" right="0.7" top="0.75" bottom="0.75" header="0.3" footer="0.3"/>
      <pageSetup paperSize="9" scale="65" orientation="portrait" r:id="rId1"/>
    </customSheetView>
  </customSheetViews>
  <mergeCells count="209">
    <mergeCell ref="D79:J79"/>
    <mergeCell ref="K79:S79"/>
    <mergeCell ref="K42:R42"/>
    <mergeCell ref="A2:B2"/>
    <mergeCell ref="B39:R39"/>
    <mergeCell ref="B4:B6"/>
    <mergeCell ref="G4:K4"/>
    <mergeCell ref="L4:M4"/>
    <mergeCell ref="G34:H34"/>
    <mergeCell ref="I34:J34"/>
    <mergeCell ref="K34:L34"/>
    <mergeCell ref="M34:N34"/>
    <mergeCell ref="O34:P34"/>
    <mergeCell ref="B38:R38"/>
    <mergeCell ref="Q34:R34"/>
    <mergeCell ref="E34:F34"/>
    <mergeCell ref="C37:D37"/>
    <mergeCell ref="B36:R36"/>
    <mergeCell ref="C35:D35"/>
    <mergeCell ref="E35:F35"/>
    <mergeCell ref="E37:J37"/>
    <mergeCell ref="K37:R37"/>
    <mergeCell ref="C33:D33"/>
    <mergeCell ref="E33:F33"/>
    <mergeCell ref="G33:H33"/>
    <mergeCell ref="I33:J33"/>
    <mergeCell ref="M33:N33"/>
    <mergeCell ref="Q33:R33"/>
    <mergeCell ref="C34:D34"/>
    <mergeCell ref="G35:H35"/>
    <mergeCell ref="I35:J35"/>
    <mergeCell ref="K35:L35"/>
    <mergeCell ref="M35:N35"/>
    <mergeCell ref="O35:P35"/>
    <mergeCell ref="Q35:R35"/>
    <mergeCell ref="K33:L33"/>
    <mergeCell ref="O33:P33"/>
    <mergeCell ref="Q31:R31"/>
    <mergeCell ref="C32:D32"/>
    <mergeCell ref="E32:F32"/>
    <mergeCell ref="G32:H32"/>
    <mergeCell ref="I32:J32"/>
    <mergeCell ref="M32:N32"/>
    <mergeCell ref="Q32:R32"/>
    <mergeCell ref="C31:D31"/>
    <mergeCell ref="E31:F31"/>
    <mergeCell ref="G31:H31"/>
    <mergeCell ref="I31:J31"/>
    <mergeCell ref="M31:N31"/>
    <mergeCell ref="K31:L31"/>
    <mergeCell ref="K32:L32"/>
    <mergeCell ref="O31:P31"/>
    <mergeCell ref="O32:P32"/>
    <mergeCell ref="Q29:R29"/>
    <mergeCell ref="C30:D30"/>
    <mergeCell ref="E30:F30"/>
    <mergeCell ref="G30:H30"/>
    <mergeCell ref="I30:J30"/>
    <mergeCell ref="M30:N30"/>
    <mergeCell ref="Q30:R30"/>
    <mergeCell ref="C29:D29"/>
    <mergeCell ref="E29:F29"/>
    <mergeCell ref="G29:H29"/>
    <mergeCell ref="I29:J29"/>
    <mergeCell ref="M29:N29"/>
    <mergeCell ref="K29:L29"/>
    <mergeCell ref="K30:L30"/>
    <mergeCell ref="O29:P29"/>
    <mergeCell ref="O30:P30"/>
    <mergeCell ref="Q27:R27"/>
    <mergeCell ref="C28:D28"/>
    <mergeCell ref="E28:F28"/>
    <mergeCell ref="G28:H28"/>
    <mergeCell ref="I28:J28"/>
    <mergeCell ref="M28:N28"/>
    <mergeCell ref="Q28:R28"/>
    <mergeCell ref="C27:D27"/>
    <mergeCell ref="E27:F27"/>
    <mergeCell ref="G27:H27"/>
    <mergeCell ref="I27:J27"/>
    <mergeCell ref="M27:N27"/>
    <mergeCell ref="K27:L27"/>
    <mergeCell ref="K28:L28"/>
    <mergeCell ref="O27:P27"/>
    <mergeCell ref="O28:P28"/>
    <mergeCell ref="Q25:R25"/>
    <mergeCell ref="C26:D26"/>
    <mergeCell ref="E26:F26"/>
    <mergeCell ref="G26:H26"/>
    <mergeCell ref="I26:J26"/>
    <mergeCell ref="M26:N26"/>
    <mergeCell ref="Q26:R26"/>
    <mergeCell ref="C25:D25"/>
    <mergeCell ref="E25:F25"/>
    <mergeCell ref="G25:H25"/>
    <mergeCell ref="I25:J25"/>
    <mergeCell ref="M25:N25"/>
    <mergeCell ref="K25:L25"/>
    <mergeCell ref="K26:L26"/>
    <mergeCell ref="O25:P25"/>
    <mergeCell ref="O26:P26"/>
    <mergeCell ref="C23:D23"/>
    <mergeCell ref="Q14:S14"/>
    <mergeCell ref="Q15:S15"/>
    <mergeCell ref="Q16:S16"/>
    <mergeCell ref="Q17:S17"/>
    <mergeCell ref="B21:S21"/>
    <mergeCell ref="G23:H23"/>
    <mergeCell ref="I23:J23"/>
    <mergeCell ref="K23:L23"/>
    <mergeCell ref="M23:N23"/>
    <mergeCell ref="O23:P23"/>
    <mergeCell ref="B19:S19"/>
    <mergeCell ref="L17:M17"/>
    <mergeCell ref="B3:S3"/>
    <mergeCell ref="N12:P12"/>
    <mergeCell ref="N13:P13"/>
    <mergeCell ref="N14:P14"/>
    <mergeCell ref="N15:P15"/>
    <mergeCell ref="N16:P16"/>
    <mergeCell ref="Q7:S7"/>
    <mergeCell ref="Q8:S8"/>
    <mergeCell ref="Q9:S9"/>
    <mergeCell ref="Q10:S10"/>
    <mergeCell ref="L14:M14"/>
    <mergeCell ref="L15:M15"/>
    <mergeCell ref="L10:M10"/>
    <mergeCell ref="N10:P10"/>
    <mergeCell ref="N11:P11"/>
    <mergeCell ref="L11:M11"/>
    <mergeCell ref="Q11:S11"/>
    <mergeCell ref="Q12:S12"/>
    <mergeCell ref="Q13:S13"/>
    <mergeCell ref="L16:M16"/>
    <mergeCell ref="D4:F4"/>
    <mergeCell ref="L5:M5"/>
    <mergeCell ref="L6:M6"/>
    <mergeCell ref="B99:S99"/>
    <mergeCell ref="B100:S100"/>
    <mergeCell ref="B101:S101"/>
    <mergeCell ref="B102:S102"/>
    <mergeCell ref="B75:S75"/>
    <mergeCell ref="B20:S20"/>
    <mergeCell ref="K24:L24"/>
    <mergeCell ref="M24:N24"/>
    <mergeCell ref="O24:P24"/>
    <mergeCell ref="Q23:R23"/>
    <mergeCell ref="B95:S95"/>
    <mergeCell ref="B96:S96"/>
    <mergeCell ref="B97:S97"/>
    <mergeCell ref="B98:S98"/>
    <mergeCell ref="B79:B81"/>
    <mergeCell ref="B58:B60"/>
    <mergeCell ref="C58:J58"/>
    <mergeCell ref="I43:J43"/>
    <mergeCell ref="B22:B24"/>
    <mergeCell ref="C22:J22"/>
    <mergeCell ref="K43:L43"/>
    <mergeCell ref="M43:N43"/>
    <mergeCell ref="O43:P43"/>
    <mergeCell ref="C24:D24"/>
    <mergeCell ref="A79:A81"/>
    <mergeCell ref="A1:S1"/>
    <mergeCell ref="C2:S2"/>
    <mergeCell ref="B57:S57"/>
    <mergeCell ref="B93:S93"/>
    <mergeCell ref="B94:S94"/>
    <mergeCell ref="S22:S24"/>
    <mergeCell ref="B72:S72"/>
    <mergeCell ref="B73:S73"/>
    <mergeCell ref="B74:S74"/>
    <mergeCell ref="Q43:R43"/>
    <mergeCell ref="C56:S56"/>
    <mergeCell ref="C79:C80"/>
    <mergeCell ref="B76:S76"/>
    <mergeCell ref="B77:S77"/>
    <mergeCell ref="B78:S78"/>
    <mergeCell ref="K58:R58"/>
    <mergeCell ref="B18:S18"/>
    <mergeCell ref="N17:P17"/>
    <mergeCell ref="G43:H43"/>
    <mergeCell ref="A22:A24"/>
    <mergeCell ref="A58:A60"/>
    <mergeCell ref="A4:A6"/>
    <mergeCell ref="C4:C5"/>
    <mergeCell ref="A42:A44"/>
    <mergeCell ref="B42:B44"/>
    <mergeCell ref="C42:J42"/>
    <mergeCell ref="C43:D43"/>
    <mergeCell ref="E43:F43"/>
    <mergeCell ref="L7:M7"/>
    <mergeCell ref="L8:M8"/>
    <mergeCell ref="L9:M9"/>
    <mergeCell ref="G5:H5"/>
    <mergeCell ref="L13:M13"/>
    <mergeCell ref="L12:M12"/>
    <mergeCell ref="K22:R22"/>
    <mergeCell ref="B40:S40"/>
    <mergeCell ref="B41:S41"/>
    <mergeCell ref="N4:P6"/>
    <mergeCell ref="Q4:S6"/>
    <mergeCell ref="N7:P7"/>
    <mergeCell ref="N8:P8"/>
    <mergeCell ref="N9:P9"/>
    <mergeCell ref="E24:F24"/>
    <mergeCell ref="G24:H24"/>
    <mergeCell ref="I24:J24"/>
    <mergeCell ref="Q24:R24"/>
    <mergeCell ref="E23:F23"/>
  </mergeCells>
  <pageMargins left="0.7" right="0.7" top="0.75" bottom="0.75" header="0.3" footer="0.3"/>
  <pageSetup paperSize="9" scale="47" orientation="landscape"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U72"/>
  <sheetViews>
    <sheetView topLeftCell="A67" zoomScale="79" zoomScaleNormal="79" zoomScaleSheetLayoutView="70" workbookViewId="0">
      <selection activeCell="C24" sqref="C24"/>
    </sheetView>
  </sheetViews>
  <sheetFormatPr defaultColWidth="0" defaultRowHeight="14.4" x14ac:dyDescent="0.3"/>
  <cols>
    <col min="1" max="1" width="6.33203125" style="391" customWidth="1"/>
    <col min="2" max="2" width="63.88671875" style="392" customWidth="1"/>
    <col min="3" max="3" width="54.6640625" style="393" customWidth="1"/>
    <col min="4" max="4" width="16.33203125" style="394" customWidth="1"/>
    <col min="5" max="5" width="18.109375" style="395" customWidth="1"/>
    <col min="6" max="6" width="19.5546875" style="395" customWidth="1"/>
    <col min="7" max="7" width="16.6640625" style="347" hidden="1" customWidth="1"/>
    <col min="8" max="8" width="15.109375" style="347" hidden="1" customWidth="1"/>
    <col min="9" max="16384" width="0" style="347" hidden="1"/>
  </cols>
  <sheetData>
    <row r="1" spans="1:6" ht="37.200000000000003" x14ac:dyDescent="0.3">
      <c r="A1" s="1181" t="s">
        <v>1551</v>
      </c>
      <c r="B1" s="1181"/>
      <c r="C1" s="1181"/>
      <c r="D1" s="1181"/>
      <c r="E1" s="1181"/>
      <c r="F1" s="1181"/>
    </row>
    <row r="2" spans="1:6" ht="22.8" x14ac:dyDescent="0.3">
      <c r="A2" s="1182" t="s">
        <v>258</v>
      </c>
      <c r="B2" s="1182"/>
      <c r="C2" s="1182"/>
      <c r="D2" s="1182"/>
      <c r="E2" s="1182"/>
      <c r="F2" s="1182"/>
    </row>
    <row r="3" spans="1:6" s="700" customFormat="1" ht="22.95" customHeight="1" x14ac:dyDescent="0.3">
      <c r="A3" s="699"/>
      <c r="B3" s="704" t="s">
        <v>1577</v>
      </c>
      <c r="C3" s="1187" t="str">
        <f>'General Information'!G4</f>
        <v>SMELTER</v>
      </c>
      <c r="D3" s="1188"/>
      <c r="E3" s="1188"/>
      <c r="F3" s="1189"/>
    </row>
    <row r="4" spans="1:6" s="703" customFormat="1" ht="42" customHeight="1" x14ac:dyDescent="0.3">
      <c r="A4" s="701" t="s">
        <v>192</v>
      </c>
      <c r="B4" s="701" t="s">
        <v>191</v>
      </c>
      <c r="C4" s="701" t="s">
        <v>1967</v>
      </c>
      <c r="D4" s="702" t="s">
        <v>190</v>
      </c>
      <c r="E4" s="711" t="str">
        <f>'Form Sa1'!G6</f>
        <v>Baseline/ Previous Year (FY )  
FY: 2021-22</v>
      </c>
      <c r="F4" s="711" t="str">
        <f>'Form Sa1'!I6</f>
        <v>Current/ Assessment/ Target Year
FY: 2022-23</v>
      </c>
    </row>
    <row r="5" spans="1:6" x14ac:dyDescent="0.3">
      <c r="A5" s="348"/>
      <c r="B5" s="1184" t="s">
        <v>259</v>
      </c>
      <c r="C5" s="1184"/>
      <c r="D5" s="1184"/>
      <c r="E5" s="1184"/>
      <c r="F5" s="1184"/>
    </row>
    <row r="6" spans="1:6" s="351" customFormat="1" x14ac:dyDescent="0.3">
      <c r="A6" s="697" t="s">
        <v>186</v>
      </c>
      <c r="B6" s="349" t="s">
        <v>895</v>
      </c>
      <c r="C6" s="349"/>
      <c r="D6" s="350"/>
      <c r="E6" s="350"/>
      <c r="F6" s="350"/>
    </row>
    <row r="7" spans="1:6" s="351" customFormat="1" ht="15" x14ac:dyDescent="0.3">
      <c r="A7" s="352" t="s">
        <v>1340</v>
      </c>
      <c r="B7" s="349" t="s">
        <v>324</v>
      </c>
      <c r="C7" s="354"/>
      <c r="D7" s="355"/>
      <c r="E7" s="355"/>
      <c r="F7" s="350"/>
    </row>
    <row r="8" spans="1:6" ht="15" x14ac:dyDescent="0.3">
      <c r="A8" s="356" t="s">
        <v>153</v>
      </c>
      <c r="B8" s="357" t="s">
        <v>293</v>
      </c>
      <c r="C8" s="654" t="s">
        <v>1870</v>
      </c>
      <c r="D8" s="358" t="s">
        <v>53</v>
      </c>
      <c r="E8" s="9">
        <f>'Baseline Parameter'!E7</f>
        <v>0</v>
      </c>
      <c r="F8" s="9">
        <f>'Baseline Parameter'!F7</f>
        <v>0</v>
      </c>
    </row>
    <row r="9" spans="1:6" ht="15" x14ac:dyDescent="0.3">
      <c r="A9" s="356" t="s">
        <v>151</v>
      </c>
      <c r="B9" s="357" t="s">
        <v>294</v>
      </c>
      <c r="C9" s="654" t="s">
        <v>1871</v>
      </c>
      <c r="D9" s="358" t="s">
        <v>53</v>
      </c>
      <c r="E9" s="9">
        <f>'Baseline Parameter'!E8</f>
        <v>0</v>
      </c>
      <c r="F9" s="9">
        <f>'Baseline Parameter'!F8</f>
        <v>0</v>
      </c>
    </row>
    <row r="10" spans="1:6" ht="15" x14ac:dyDescent="0.3">
      <c r="A10" s="356" t="s">
        <v>149</v>
      </c>
      <c r="B10" s="359" t="s">
        <v>180</v>
      </c>
      <c r="C10" s="655" t="s">
        <v>1879</v>
      </c>
      <c r="D10" s="360" t="s">
        <v>122</v>
      </c>
      <c r="E10" s="9">
        <f>'Form Sa1'!H13</f>
        <v>0</v>
      </c>
      <c r="F10" s="9">
        <f>'Form Sa1'!I13</f>
        <v>0</v>
      </c>
    </row>
    <row r="11" spans="1:6" ht="15" x14ac:dyDescent="0.3">
      <c r="A11" s="356" t="s">
        <v>148</v>
      </c>
      <c r="B11" s="359" t="s">
        <v>263</v>
      </c>
      <c r="C11" s="655" t="s">
        <v>1880</v>
      </c>
      <c r="D11" s="360" t="s">
        <v>122</v>
      </c>
      <c r="E11" s="9">
        <f>'Form Sa1'!H14</f>
        <v>0</v>
      </c>
      <c r="F11" s="9">
        <f>'Form Sa1'!I14</f>
        <v>0</v>
      </c>
    </row>
    <row r="12" spans="1:6" s="381" customFormat="1" ht="15" x14ac:dyDescent="0.3">
      <c r="A12" s="372" t="s">
        <v>1949</v>
      </c>
      <c r="B12" s="348" t="s">
        <v>1958</v>
      </c>
      <c r="C12" s="691"/>
      <c r="D12" s="692"/>
      <c r="E12" s="693"/>
      <c r="F12" s="693"/>
    </row>
    <row r="13" spans="1:6" ht="15" x14ac:dyDescent="0.3">
      <c r="A13" s="356" t="s">
        <v>153</v>
      </c>
      <c r="B13" s="359" t="s">
        <v>499</v>
      </c>
      <c r="C13" s="655" t="s">
        <v>1881</v>
      </c>
      <c r="D13" s="360" t="s">
        <v>53</v>
      </c>
      <c r="E13" s="9">
        <f>'Form Sa1'!H29</f>
        <v>0</v>
      </c>
      <c r="F13" s="9">
        <f>'Form Sa1'!I29</f>
        <v>0</v>
      </c>
    </row>
    <row r="14" spans="1:6" ht="15" x14ac:dyDescent="0.3">
      <c r="A14" s="356" t="s">
        <v>151</v>
      </c>
      <c r="B14" s="359" t="s">
        <v>498</v>
      </c>
      <c r="C14" s="655" t="s">
        <v>1882</v>
      </c>
      <c r="D14" s="360" t="s">
        <v>53</v>
      </c>
      <c r="E14" s="9">
        <f>'Form Sa1'!H30</f>
        <v>0</v>
      </c>
      <c r="F14" s="9">
        <f>'Form Sa1'!I30</f>
        <v>0</v>
      </c>
    </row>
    <row r="15" spans="1:6" ht="15" x14ac:dyDescent="0.3">
      <c r="A15" s="356" t="s">
        <v>149</v>
      </c>
      <c r="B15" s="359" t="s">
        <v>491</v>
      </c>
      <c r="C15" s="361" t="s">
        <v>1954</v>
      </c>
      <c r="D15" s="360" t="s">
        <v>53</v>
      </c>
      <c r="E15" s="9">
        <f>E14-E13</f>
        <v>0</v>
      </c>
      <c r="F15" s="9">
        <f>F14-F13</f>
        <v>0</v>
      </c>
    </row>
    <row r="16" spans="1:6" ht="15" x14ac:dyDescent="0.3">
      <c r="A16" s="356" t="s">
        <v>148</v>
      </c>
      <c r="B16" s="373" t="s">
        <v>492</v>
      </c>
      <c r="C16" s="658" t="s">
        <v>1891</v>
      </c>
      <c r="D16" s="358" t="s">
        <v>53</v>
      </c>
      <c r="E16" s="9">
        <f>'Baseline Parameter'!E24</f>
        <v>0</v>
      </c>
      <c r="F16" s="9">
        <f>'Baseline Parameter'!F24</f>
        <v>0</v>
      </c>
    </row>
    <row r="17" spans="1:255" ht="15" x14ac:dyDescent="0.3">
      <c r="A17" s="356" t="s">
        <v>161</v>
      </c>
      <c r="B17" s="373" t="s">
        <v>493</v>
      </c>
      <c r="C17" s="658" t="s">
        <v>1892</v>
      </c>
      <c r="D17" s="358" t="s">
        <v>53</v>
      </c>
      <c r="E17" s="9">
        <f>'Baseline Parameter'!E25</f>
        <v>0</v>
      </c>
      <c r="F17" s="9">
        <f>'Baseline Parameter'!F25</f>
        <v>0</v>
      </c>
    </row>
    <row r="18" spans="1:255" x14ac:dyDescent="0.3">
      <c r="A18" s="356" t="s">
        <v>159</v>
      </c>
      <c r="B18" s="359" t="s">
        <v>1960</v>
      </c>
      <c r="C18" s="361" t="s">
        <v>1952</v>
      </c>
      <c r="D18" s="360" t="s">
        <v>53</v>
      </c>
      <c r="E18" s="41">
        <f>IF(E15&gt;0, (E16+E15), (E16))</f>
        <v>0</v>
      </c>
      <c r="F18" s="41">
        <f>IF(F15&gt;0, (F16+F15), (F16))</f>
        <v>0</v>
      </c>
    </row>
    <row r="19" spans="1:255" x14ac:dyDescent="0.3">
      <c r="A19" s="356" t="s">
        <v>177</v>
      </c>
      <c r="B19" s="359" t="s">
        <v>1961</v>
      </c>
      <c r="C19" s="361" t="s">
        <v>1953</v>
      </c>
      <c r="D19" s="360" t="s">
        <v>53</v>
      </c>
      <c r="E19" s="41">
        <f t="shared" ref="E19:BP19" si="0">IF(E15&lt;0,E17-E15, (E17))</f>
        <v>0</v>
      </c>
      <c r="F19" s="41">
        <f t="shared" si="0"/>
        <v>0</v>
      </c>
      <c r="G19" s="41">
        <f t="shared" si="0"/>
        <v>0</v>
      </c>
      <c r="H19" s="41">
        <f t="shared" si="0"/>
        <v>0</v>
      </c>
      <c r="I19" s="41">
        <f t="shared" si="0"/>
        <v>0</v>
      </c>
      <c r="J19" s="41">
        <f t="shared" si="0"/>
        <v>0</v>
      </c>
      <c r="K19" s="41">
        <f t="shared" si="0"/>
        <v>0</v>
      </c>
      <c r="L19" s="41">
        <f t="shared" si="0"/>
        <v>0</v>
      </c>
      <c r="M19" s="41">
        <f t="shared" si="0"/>
        <v>0</v>
      </c>
      <c r="N19" s="41">
        <f t="shared" si="0"/>
        <v>0</v>
      </c>
      <c r="O19" s="41">
        <f t="shared" si="0"/>
        <v>0</v>
      </c>
      <c r="P19" s="41">
        <f t="shared" si="0"/>
        <v>0</v>
      </c>
      <c r="Q19" s="41">
        <f t="shared" si="0"/>
        <v>0</v>
      </c>
      <c r="R19" s="41">
        <f t="shared" si="0"/>
        <v>0</v>
      </c>
      <c r="S19" s="41">
        <f t="shared" si="0"/>
        <v>0</v>
      </c>
      <c r="T19" s="41">
        <f t="shared" si="0"/>
        <v>0</v>
      </c>
      <c r="U19" s="41">
        <f t="shared" si="0"/>
        <v>0</v>
      </c>
      <c r="V19" s="41">
        <f t="shared" si="0"/>
        <v>0</v>
      </c>
      <c r="W19" s="41">
        <f t="shared" si="0"/>
        <v>0</v>
      </c>
      <c r="X19" s="41">
        <f t="shared" si="0"/>
        <v>0</v>
      </c>
      <c r="Y19" s="41">
        <f t="shared" si="0"/>
        <v>0</v>
      </c>
      <c r="Z19" s="41">
        <f t="shared" si="0"/>
        <v>0</v>
      </c>
      <c r="AA19" s="41">
        <f t="shared" si="0"/>
        <v>0</v>
      </c>
      <c r="AB19" s="41">
        <f t="shared" si="0"/>
        <v>0</v>
      </c>
      <c r="AC19" s="41">
        <f t="shared" si="0"/>
        <v>0</v>
      </c>
      <c r="AD19" s="41">
        <f t="shared" si="0"/>
        <v>0</v>
      </c>
      <c r="AE19" s="41">
        <f t="shared" si="0"/>
        <v>0</v>
      </c>
      <c r="AF19" s="41">
        <f t="shared" si="0"/>
        <v>0</v>
      </c>
      <c r="AG19" s="41">
        <f t="shared" si="0"/>
        <v>0</v>
      </c>
      <c r="AH19" s="41">
        <f t="shared" si="0"/>
        <v>0</v>
      </c>
      <c r="AI19" s="41">
        <f t="shared" si="0"/>
        <v>0</v>
      </c>
      <c r="AJ19" s="41">
        <f t="shared" si="0"/>
        <v>0</v>
      </c>
      <c r="AK19" s="41">
        <f t="shared" si="0"/>
        <v>0</v>
      </c>
      <c r="AL19" s="41">
        <f t="shared" si="0"/>
        <v>0</v>
      </c>
      <c r="AM19" s="41">
        <f t="shared" si="0"/>
        <v>0</v>
      </c>
      <c r="AN19" s="41">
        <f t="shared" si="0"/>
        <v>0</v>
      </c>
      <c r="AO19" s="41">
        <f t="shared" si="0"/>
        <v>0</v>
      </c>
      <c r="AP19" s="41">
        <f t="shared" si="0"/>
        <v>0</v>
      </c>
      <c r="AQ19" s="41">
        <f t="shared" si="0"/>
        <v>0</v>
      </c>
      <c r="AR19" s="41">
        <f t="shared" si="0"/>
        <v>0</v>
      </c>
      <c r="AS19" s="41">
        <f t="shared" si="0"/>
        <v>0</v>
      </c>
      <c r="AT19" s="41">
        <f t="shared" si="0"/>
        <v>0</v>
      </c>
      <c r="AU19" s="41">
        <f t="shared" si="0"/>
        <v>0</v>
      </c>
      <c r="AV19" s="41">
        <f t="shared" si="0"/>
        <v>0</v>
      </c>
      <c r="AW19" s="41">
        <f t="shared" si="0"/>
        <v>0</v>
      </c>
      <c r="AX19" s="41">
        <f t="shared" si="0"/>
        <v>0</v>
      </c>
      <c r="AY19" s="41">
        <f t="shared" si="0"/>
        <v>0</v>
      </c>
      <c r="AZ19" s="41">
        <f t="shared" si="0"/>
        <v>0</v>
      </c>
      <c r="BA19" s="41">
        <f t="shared" si="0"/>
        <v>0</v>
      </c>
      <c r="BB19" s="41">
        <f t="shared" si="0"/>
        <v>0</v>
      </c>
      <c r="BC19" s="41">
        <f t="shared" si="0"/>
        <v>0</v>
      </c>
      <c r="BD19" s="41">
        <f t="shared" si="0"/>
        <v>0</v>
      </c>
      <c r="BE19" s="41">
        <f t="shared" si="0"/>
        <v>0</v>
      </c>
      <c r="BF19" s="41">
        <f t="shared" si="0"/>
        <v>0</v>
      </c>
      <c r="BG19" s="41">
        <f t="shared" si="0"/>
        <v>0</v>
      </c>
      <c r="BH19" s="41">
        <f t="shared" si="0"/>
        <v>0</v>
      </c>
      <c r="BI19" s="41">
        <f t="shared" si="0"/>
        <v>0</v>
      </c>
      <c r="BJ19" s="41">
        <f t="shared" si="0"/>
        <v>0</v>
      </c>
      <c r="BK19" s="41">
        <f t="shared" si="0"/>
        <v>0</v>
      </c>
      <c r="BL19" s="41">
        <f t="shared" si="0"/>
        <v>0</v>
      </c>
      <c r="BM19" s="41">
        <f t="shared" si="0"/>
        <v>0</v>
      </c>
      <c r="BN19" s="41">
        <f t="shared" si="0"/>
        <v>0</v>
      </c>
      <c r="BO19" s="41">
        <f t="shared" si="0"/>
        <v>0</v>
      </c>
      <c r="BP19" s="41">
        <f t="shared" si="0"/>
        <v>0</v>
      </c>
      <c r="BQ19" s="41">
        <f t="shared" ref="BQ19:EB19" si="1">IF(BQ15&lt;0,BQ17-BQ15, (BQ17))</f>
        <v>0</v>
      </c>
      <c r="BR19" s="41">
        <f t="shared" si="1"/>
        <v>0</v>
      </c>
      <c r="BS19" s="41">
        <f t="shared" si="1"/>
        <v>0</v>
      </c>
      <c r="BT19" s="41">
        <f t="shared" si="1"/>
        <v>0</v>
      </c>
      <c r="BU19" s="41">
        <f t="shared" si="1"/>
        <v>0</v>
      </c>
      <c r="BV19" s="41">
        <f t="shared" si="1"/>
        <v>0</v>
      </c>
      <c r="BW19" s="41">
        <f t="shared" si="1"/>
        <v>0</v>
      </c>
      <c r="BX19" s="41">
        <f t="shared" si="1"/>
        <v>0</v>
      </c>
      <c r="BY19" s="41">
        <f t="shared" si="1"/>
        <v>0</v>
      </c>
      <c r="BZ19" s="41">
        <f t="shared" si="1"/>
        <v>0</v>
      </c>
      <c r="CA19" s="41">
        <f t="shared" si="1"/>
        <v>0</v>
      </c>
      <c r="CB19" s="41">
        <f t="shared" si="1"/>
        <v>0</v>
      </c>
      <c r="CC19" s="41">
        <f t="shared" si="1"/>
        <v>0</v>
      </c>
      <c r="CD19" s="41">
        <f t="shared" si="1"/>
        <v>0</v>
      </c>
      <c r="CE19" s="41">
        <f t="shared" si="1"/>
        <v>0</v>
      </c>
      <c r="CF19" s="41">
        <f t="shared" si="1"/>
        <v>0</v>
      </c>
      <c r="CG19" s="41">
        <f t="shared" si="1"/>
        <v>0</v>
      </c>
      <c r="CH19" s="41">
        <f t="shared" si="1"/>
        <v>0</v>
      </c>
      <c r="CI19" s="41">
        <f t="shared" si="1"/>
        <v>0</v>
      </c>
      <c r="CJ19" s="41">
        <f t="shared" si="1"/>
        <v>0</v>
      </c>
      <c r="CK19" s="41">
        <f t="shared" si="1"/>
        <v>0</v>
      </c>
      <c r="CL19" s="41">
        <f t="shared" si="1"/>
        <v>0</v>
      </c>
      <c r="CM19" s="41">
        <f t="shared" si="1"/>
        <v>0</v>
      </c>
      <c r="CN19" s="41">
        <f t="shared" si="1"/>
        <v>0</v>
      </c>
      <c r="CO19" s="41">
        <f t="shared" si="1"/>
        <v>0</v>
      </c>
      <c r="CP19" s="41">
        <f t="shared" si="1"/>
        <v>0</v>
      </c>
      <c r="CQ19" s="41">
        <f t="shared" si="1"/>
        <v>0</v>
      </c>
      <c r="CR19" s="41">
        <f t="shared" si="1"/>
        <v>0</v>
      </c>
      <c r="CS19" s="41">
        <f t="shared" si="1"/>
        <v>0</v>
      </c>
      <c r="CT19" s="41">
        <f t="shared" si="1"/>
        <v>0</v>
      </c>
      <c r="CU19" s="41">
        <f t="shared" si="1"/>
        <v>0</v>
      </c>
      <c r="CV19" s="41">
        <f t="shared" si="1"/>
        <v>0</v>
      </c>
      <c r="CW19" s="41">
        <f t="shared" si="1"/>
        <v>0</v>
      </c>
      <c r="CX19" s="41">
        <f t="shared" si="1"/>
        <v>0</v>
      </c>
      <c r="CY19" s="41">
        <f t="shared" si="1"/>
        <v>0</v>
      </c>
      <c r="CZ19" s="41">
        <f t="shared" si="1"/>
        <v>0</v>
      </c>
      <c r="DA19" s="41">
        <f t="shared" si="1"/>
        <v>0</v>
      </c>
      <c r="DB19" s="41">
        <f t="shared" si="1"/>
        <v>0</v>
      </c>
      <c r="DC19" s="41">
        <f t="shared" si="1"/>
        <v>0</v>
      </c>
      <c r="DD19" s="41">
        <f t="shared" si="1"/>
        <v>0</v>
      </c>
      <c r="DE19" s="41">
        <f t="shared" si="1"/>
        <v>0</v>
      </c>
      <c r="DF19" s="41">
        <f t="shared" si="1"/>
        <v>0</v>
      </c>
      <c r="DG19" s="41">
        <f t="shared" si="1"/>
        <v>0</v>
      </c>
      <c r="DH19" s="41">
        <f t="shared" si="1"/>
        <v>0</v>
      </c>
      <c r="DI19" s="41">
        <f t="shared" si="1"/>
        <v>0</v>
      </c>
      <c r="DJ19" s="41">
        <f t="shared" si="1"/>
        <v>0</v>
      </c>
      <c r="DK19" s="41">
        <f t="shared" si="1"/>
        <v>0</v>
      </c>
      <c r="DL19" s="41">
        <f t="shared" si="1"/>
        <v>0</v>
      </c>
      <c r="DM19" s="41">
        <f t="shared" si="1"/>
        <v>0</v>
      </c>
      <c r="DN19" s="41">
        <f t="shared" si="1"/>
        <v>0</v>
      </c>
      <c r="DO19" s="41">
        <f t="shared" si="1"/>
        <v>0</v>
      </c>
      <c r="DP19" s="41">
        <f t="shared" si="1"/>
        <v>0</v>
      </c>
      <c r="DQ19" s="41">
        <f t="shared" si="1"/>
        <v>0</v>
      </c>
      <c r="DR19" s="41">
        <f t="shared" si="1"/>
        <v>0</v>
      </c>
      <c r="DS19" s="41">
        <f t="shared" si="1"/>
        <v>0</v>
      </c>
      <c r="DT19" s="41">
        <f t="shared" si="1"/>
        <v>0</v>
      </c>
      <c r="DU19" s="41">
        <f t="shared" si="1"/>
        <v>0</v>
      </c>
      <c r="DV19" s="41">
        <f t="shared" si="1"/>
        <v>0</v>
      </c>
      <c r="DW19" s="41">
        <f t="shared" si="1"/>
        <v>0</v>
      </c>
      <c r="DX19" s="41">
        <f t="shared" si="1"/>
        <v>0</v>
      </c>
      <c r="DY19" s="41">
        <f t="shared" si="1"/>
        <v>0</v>
      </c>
      <c r="DZ19" s="41">
        <f t="shared" si="1"/>
        <v>0</v>
      </c>
      <c r="EA19" s="41">
        <f t="shared" si="1"/>
        <v>0</v>
      </c>
      <c r="EB19" s="41">
        <f t="shared" si="1"/>
        <v>0</v>
      </c>
      <c r="EC19" s="41">
        <f t="shared" ref="EC19:GN19" si="2">IF(EC15&lt;0,EC17-EC15, (EC17))</f>
        <v>0</v>
      </c>
      <c r="ED19" s="41">
        <f t="shared" si="2"/>
        <v>0</v>
      </c>
      <c r="EE19" s="41">
        <f t="shared" si="2"/>
        <v>0</v>
      </c>
      <c r="EF19" s="41">
        <f t="shared" si="2"/>
        <v>0</v>
      </c>
      <c r="EG19" s="41">
        <f t="shared" si="2"/>
        <v>0</v>
      </c>
      <c r="EH19" s="41">
        <f t="shared" si="2"/>
        <v>0</v>
      </c>
      <c r="EI19" s="41">
        <f t="shared" si="2"/>
        <v>0</v>
      </c>
      <c r="EJ19" s="41">
        <f t="shared" si="2"/>
        <v>0</v>
      </c>
      <c r="EK19" s="41">
        <f t="shared" si="2"/>
        <v>0</v>
      </c>
      <c r="EL19" s="41">
        <f t="shared" si="2"/>
        <v>0</v>
      </c>
      <c r="EM19" s="41">
        <f t="shared" si="2"/>
        <v>0</v>
      </c>
      <c r="EN19" s="41">
        <f t="shared" si="2"/>
        <v>0</v>
      </c>
      <c r="EO19" s="41">
        <f t="shared" si="2"/>
        <v>0</v>
      </c>
      <c r="EP19" s="41">
        <f t="shared" si="2"/>
        <v>0</v>
      </c>
      <c r="EQ19" s="41">
        <f t="shared" si="2"/>
        <v>0</v>
      </c>
      <c r="ER19" s="41">
        <f t="shared" si="2"/>
        <v>0</v>
      </c>
      <c r="ES19" s="41">
        <f t="shared" si="2"/>
        <v>0</v>
      </c>
      <c r="ET19" s="41">
        <f t="shared" si="2"/>
        <v>0</v>
      </c>
      <c r="EU19" s="41">
        <f t="shared" si="2"/>
        <v>0</v>
      </c>
      <c r="EV19" s="41">
        <f t="shared" si="2"/>
        <v>0</v>
      </c>
      <c r="EW19" s="41">
        <f t="shared" si="2"/>
        <v>0</v>
      </c>
      <c r="EX19" s="41">
        <f t="shared" si="2"/>
        <v>0</v>
      </c>
      <c r="EY19" s="41">
        <f t="shared" si="2"/>
        <v>0</v>
      </c>
      <c r="EZ19" s="41">
        <f t="shared" si="2"/>
        <v>0</v>
      </c>
      <c r="FA19" s="41">
        <f t="shared" si="2"/>
        <v>0</v>
      </c>
      <c r="FB19" s="41">
        <f t="shared" si="2"/>
        <v>0</v>
      </c>
      <c r="FC19" s="41">
        <f t="shared" si="2"/>
        <v>0</v>
      </c>
      <c r="FD19" s="41">
        <f t="shared" si="2"/>
        <v>0</v>
      </c>
      <c r="FE19" s="41">
        <f t="shared" si="2"/>
        <v>0</v>
      </c>
      <c r="FF19" s="41">
        <f t="shared" si="2"/>
        <v>0</v>
      </c>
      <c r="FG19" s="41">
        <f t="shared" si="2"/>
        <v>0</v>
      </c>
      <c r="FH19" s="41">
        <f t="shared" si="2"/>
        <v>0</v>
      </c>
      <c r="FI19" s="41">
        <f t="shared" si="2"/>
        <v>0</v>
      </c>
      <c r="FJ19" s="41">
        <f t="shared" si="2"/>
        <v>0</v>
      </c>
      <c r="FK19" s="41">
        <f t="shared" si="2"/>
        <v>0</v>
      </c>
      <c r="FL19" s="41">
        <f t="shared" si="2"/>
        <v>0</v>
      </c>
      <c r="FM19" s="41">
        <f t="shared" si="2"/>
        <v>0</v>
      </c>
      <c r="FN19" s="41">
        <f t="shared" si="2"/>
        <v>0</v>
      </c>
      <c r="FO19" s="41">
        <f t="shared" si="2"/>
        <v>0</v>
      </c>
      <c r="FP19" s="41">
        <f t="shared" si="2"/>
        <v>0</v>
      </c>
      <c r="FQ19" s="41">
        <f t="shared" si="2"/>
        <v>0</v>
      </c>
      <c r="FR19" s="41">
        <f t="shared" si="2"/>
        <v>0</v>
      </c>
      <c r="FS19" s="41">
        <f t="shared" si="2"/>
        <v>0</v>
      </c>
      <c r="FT19" s="41">
        <f t="shared" si="2"/>
        <v>0</v>
      </c>
      <c r="FU19" s="41">
        <f t="shared" si="2"/>
        <v>0</v>
      </c>
      <c r="FV19" s="41">
        <f t="shared" si="2"/>
        <v>0</v>
      </c>
      <c r="FW19" s="41">
        <f t="shared" si="2"/>
        <v>0</v>
      </c>
      <c r="FX19" s="41">
        <f t="shared" si="2"/>
        <v>0</v>
      </c>
      <c r="FY19" s="41">
        <f t="shared" si="2"/>
        <v>0</v>
      </c>
      <c r="FZ19" s="41">
        <f t="shared" si="2"/>
        <v>0</v>
      </c>
      <c r="GA19" s="41">
        <f t="shared" si="2"/>
        <v>0</v>
      </c>
      <c r="GB19" s="41">
        <f t="shared" si="2"/>
        <v>0</v>
      </c>
      <c r="GC19" s="41">
        <f t="shared" si="2"/>
        <v>0</v>
      </c>
      <c r="GD19" s="41">
        <f t="shared" si="2"/>
        <v>0</v>
      </c>
      <c r="GE19" s="41">
        <f t="shared" si="2"/>
        <v>0</v>
      </c>
      <c r="GF19" s="41">
        <f t="shared" si="2"/>
        <v>0</v>
      </c>
      <c r="GG19" s="41">
        <f t="shared" si="2"/>
        <v>0</v>
      </c>
      <c r="GH19" s="41">
        <f t="shared" si="2"/>
        <v>0</v>
      </c>
      <c r="GI19" s="41">
        <f t="shared" si="2"/>
        <v>0</v>
      </c>
      <c r="GJ19" s="41">
        <f t="shared" si="2"/>
        <v>0</v>
      </c>
      <c r="GK19" s="41">
        <f t="shared" si="2"/>
        <v>0</v>
      </c>
      <c r="GL19" s="41">
        <f t="shared" si="2"/>
        <v>0</v>
      </c>
      <c r="GM19" s="41">
        <f t="shared" si="2"/>
        <v>0</v>
      </c>
      <c r="GN19" s="41">
        <f t="shared" si="2"/>
        <v>0</v>
      </c>
      <c r="GO19" s="41">
        <f t="shared" ref="GO19:IU19" si="3">IF(GO15&lt;0,GO17-GO15, (GO17))</f>
        <v>0</v>
      </c>
      <c r="GP19" s="41">
        <f t="shared" si="3"/>
        <v>0</v>
      </c>
      <c r="GQ19" s="41">
        <f t="shared" si="3"/>
        <v>0</v>
      </c>
      <c r="GR19" s="41">
        <f t="shared" si="3"/>
        <v>0</v>
      </c>
      <c r="GS19" s="41">
        <f t="shared" si="3"/>
        <v>0</v>
      </c>
      <c r="GT19" s="41">
        <f t="shared" si="3"/>
        <v>0</v>
      </c>
      <c r="GU19" s="41">
        <f t="shared" si="3"/>
        <v>0</v>
      </c>
      <c r="GV19" s="41">
        <f t="shared" si="3"/>
        <v>0</v>
      </c>
      <c r="GW19" s="41">
        <f t="shared" si="3"/>
        <v>0</v>
      </c>
      <c r="GX19" s="41">
        <f t="shared" si="3"/>
        <v>0</v>
      </c>
      <c r="GY19" s="41">
        <f t="shared" si="3"/>
        <v>0</v>
      </c>
      <c r="GZ19" s="41">
        <f t="shared" si="3"/>
        <v>0</v>
      </c>
      <c r="HA19" s="41">
        <f t="shared" si="3"/>
        <v>0</v>
      </c>
      <c r="HB19" s="41">
        <f t="shared" si="3"/>
        <v>0</v>
      </c>
      <c r="HC19" s="41">
        <f t="shared" si="3"/>
        <v>0</v>
      </c>
      <c r="HD19" s="41">
        <f t="shared" si="3"/>
        <v>0</v>
      </c>
      <c r="HE19" s="41">
        <f t="shared" si="3"/>
        <v>0</v>
      </c>
      <c r="HF19" s="41">
        <f t="shared" si="3"/>
        <v>0</v>
      </c>
      <c r="HG19" s="41">
        <f t="shared" si="3"/>
        <v>0</v>
      </c>
      <c r="HH19" s="41">
        <f t="shared" si="3"/>
        <v>0</v>
      </c>
      <c r="HI19" s="41">
        <f t="shared" si="3"/>
        <v>0</v>
      </c>
      <c r="HJ19" s="41">
        <f t="shared" si="3"/>
        <v>0</v>
      </c>
      <c r="HK19" s="41">
        <f t="shared" si="3"/>
        <v>0</v>
      </c>
      <c r="HL19" s="41">
        <f t="shared" si="3"/>
        <v>0</v>
      </c>
      <c r="HM19" s="41">
        <f t="shared" si="3"/>
        <v>0</v>
      </c>
      <c r="HN19" s="41">
        <f t="shared" si="3"/>
        <v>0</v>
      </c>
      <c r="HO19" s="41">
        <f t="shared" si="3"/>
        <v>0</v>
      </c>
      <c r="HP19" s="41">
        <f t="shared" si="3"/>
        <v>0</v>
      </c>
      <c r="HQ19" s="41">
        <f t="shared" si="3"/>
        <v>0</v>
      </c>
      <c r="HR19" s="41">
        <f t="shared" si="3"/>
        <v>0</v>
      </c>
      <c r="HS19" s="41">
        <f t="shared" si="3"/>
        <v>0</v>
      </c>
      <c r="HT19" s="41">
        <f t="shared" si="3"/>
        <v>0</v>
      </c>
      <c r="HU19" s="41">
        <f t="shared" si="3"/>
        <v>0</v>
      </c>
      <c r="HV19" s="41">
        <f t="shared" si="3"/>
        <v>0</v>
      </c>
      <c r="HW19" s="41">
        <f t="shared" si="3"/>
        <v>0</v>
      </c>
      <c r="HX19" s="41">
        <f t="shared" si="3"/>
        <v>0</v>
      </c>
      <c r="HY19" s="41">
        <f t="shared" si="3"/>
        <v>0</v>
      </c>
      <c r="HZ19" s="41">
        <f t="shared" si="3"/>
        <v>0</v>
      </c>
      <c r="IA19" s="41">
        <f t="shared" si="3"/>
        <v>0</v>
      </c>
      <c r="IB19" s="41">
        <f t="shared" si="3"/>
        <v>0</v>
      </c>
      <c r="IC19" s="41">
        <f t="shared" si="3"/>
        <v>0</v>
      </c>
      <c r="ID19" s="41">
        <f t="shared" si="3"/>
        <v>0</v>
      </c>
      <c r="IE19" s="41">
        <f t="shared" si="3"/>
        <v>0</v>
      </c>
      <c r="IF19" s="41">
        <f t="shared" si="3"/>
        <v>0</v>
      </c>
      <c r="IG19" s="41">
        <f t="shared" si="3"/>
        <v>0</v>
      </c>
      <c r="IH19" s="41">
        <f t="shared" si="3"/>
        <v>0</v>
      </c>
      <c r="II19" s="41">
        <f t="shared" si="3"/>
        <v>0</v>
      </c>
      <c r="IJ19" s="41">
        <f t="shared" si="3"/>
        <v>0</v>
      </c>
      <c r="IK19" s="41">
        <f t="shared" si="3"/>
        <v>0</v>
      </c>
      <c r="IL19" s="41">
        <f t="shared" si="3"/>
        <v>0</v>
      </c>
      <c r="IM19" s="41">
        <f t="shared" si="3"/>
        <v>0</v>
      </c>
      <c r="IN19" s="41">
        <f t="shared" si="3"/>
        <v>0</v>
      </c>
      <c r="IO19" s="41">
        <f t="shared" si="3"/>
        <v>0</v>
      </c>
      <c r="IP19" s="41">
        <f t="shared" si="3"/>
        <v>0</v>
      </c>
      <c r="IQ19" s="41">
        <f t="shared" si="3"/>
        <v>0</v>
      </c>
      <c r="IR19" s="41">
        <f t="shared" si="3"/>
        <v>0</v>
      </c>
      <c r="IS19" s="41">
        <f t="shared" si="3"/>
        <v>0</v>
      </c>
      <c r="IT19" s="41">
        <f t="shared" si="3"/>
        <v>0</v>
      </c>
      <c r="IU19" s="41">
        <f t="shared" si="3"/>
        <v>0</v>
      </c>
    </row>
    <row r="20" spans="1:255" s="696" customFormat="1" ht="13.8" x14ac:dyDescent="0.25">
      <c r="A20" s="372" t="s">
        <v>1950</v>
      </c>
      <c r="B20" s="698" t="s">
        <v>1959</v>
      </c>
      <c r="C20" s="694"/>
      <c r="D20" s="692"/>
      <c r="E20" s="52"/>
      <c r="F20" s="52"/>
      <c r="G20" s="695"/>
      <c r="H20" s="695"/>
      <c r="I20" s="695"/>
      <c r="J20" s="695"/>
      <c r="K20" s="695"/>
      <c r="L20" s="695"/>
      <c r="M20" s="695"/>
      <c r="N20" s="695"/>
      <c r="O20" s="695"/>
      <c r="P20" s="695"/>
      <c r="Q20" s="695"/>
      <c r="R20" s="695"/>
      <c r="S20" s="695"/>
      <c r="T20" s="695"/>
      <c r="U20" s="695"/>
      <c r="V20" s="695"/>
      <c r="W20" s="695"/>
      <c r="X20" s="695"/>
      <c r="Y20" s="695"/>
      <c r="Z20" s="695"/>
      <c r="AA20" s="695"/>
      <c r="AB20" s="695"/>
      <c r="AC20" s="695"/>
      <c r="AD20" s="695"/>
      <c r="AE20" s="695"/>
      <c r="AF20" s="695"/>
      <c r="AG20" s="695"/>
      <c r="AH20" s="695"/>
      <c r="AI20" s="695"/>
      <c r="AJ20" s="695"/>
      <c r="AK20" s="695"/>
      <c r="AL20" s="695"/>
      <c r="AM20" s="695"/>
      <c r="AN20" s="695"/>
      <c r="AO20" s="695"/>
      <c r="AP20" s="695"/>
      <c r="AQ20" s="695"/>
      <c r="AR20" s="695"/>
      <c r="AS20" s="695"/>
      <c r="AT20" s="695"/>
      <c r="AU20" s="695"/>
      <c r="AV20" s="695"/>
      <c r="AW20" s="695"/>
      <c r="AX20" s="695"/>
      <c r="AY20" s="695"/>
      <c r="AZ20" s="695"/>
      <c r="BA20" s="695"/>
      <c r="BB20" s="695"/>
      <c r="BC20" s="695"/>
      <c r="BD20" s="695"/>
      <c r="BE20" s="695"/>
      <c r="BF20" s="695"/>
      <c r="BG20" s="695"/>
      <c r="BH20" s="695"/>
      <c r="BI20" s="695"/>
      <c r="BJ20" s="695"/>
      <c r="BK20" s="695"/>
      <c r="BL20" s="695"/>
      <c r="BM20" s="695"/>
      <c r="BN20" s="695"/>
      <c r="BO20" s="695"/>
      <c r="BP20" s="695"/>
      <c r="BQ20" s="695"/>
      <c r="BR20" s="695"/>
      <c r="BS20" s="695"/>
      <c r="BT20" s="695"/>
      <c r="BU20" s="695"/>
      <c r="BV20" s="695"/>
      <c r="BW20" s="695"/>
      <c r="BX20" s="695"/>
      <c r="BY20" s="695"/>
      <c r="BZ20" s="695"/>
      <c r="CA20" s="695"/>
      <c r="CB20" s="695"/>
      <c r="CC20" s="695"/>
      <c r="CD20" s="695"/>
      <c r="CE20" s="695"/>
      <c r="CF20" s="695"/>
      <c r="CG20" s="695"/>
      <c r="CH20" s="695"/>
      <c r="CI20" s="695"/>
      <c r="CJ20" s="695"/>
      <c r="CK20" s="695"/>
      <c r="CL20" s="695"/>
      <c r="CM20" s="695"/>
      <c r="CN20" s="695"/>
      <c r="CO20" s="695"/>
      <c r="CP20" s="695"/>
      <c r="CQ20" s="695"/>
      <c r="CR20" s="695"/>
      <c r="CS20" s="695"/>
      <c r="CT20" s="695"/>
      <c r="CU20" s="695"/>
      <c r="CV20" s="695"/>
      <c r="CW20" s="695"/>
      <c r="CX20" s="695"/>
      <c r="CY20" s="695"/>
      <c r="CZ20" s="695"/>
      <c r="DA20" s="695"/>
      <c r="DB20" s="695"/>
      <c r="DC20" s="695"/>
      <c r="DD20" s="695"/>
      <c r="DE20" s="695"/>
      <c r="DF20" s="695"/>
      <c r="DG20" s="695"/>
      <c r="DH20" s="695"/>
      <c r="DI20" s="695"/>
      <c r="DJ20" s="695"/>
      <c r="DK20" s="695"/>
      <c r="DL20" s="695"/>
      <c r="DM20" s="695"/>
      <c r="DN20" s="695"/>
      <c r="DO20" s="695"/>
      <c r="DP20" s="695"/>
      <c r="DQ20" s="695"/>
      <c r="DR20" s="695"/>
      <c r="DS20" s="695"/>
      <c r="DT20" s="695"/>
      <c r="DU20" s="695"/>
      <c r="DV20" s="695"/>
      <c r="DW20" s="695"/>
      <c r="DX20" s="695"/>
      <c r="DY20" s="695"/>
      <c r="DZ20" s="695"/>
      <c r="EA20" s="695"/>
      <c r="EB20" s="695"/>
      <c r="EC20" s="695"/>
      <c r="ED20" s="695"/>
      <c r="EE20" s="695"/>
      <c r="EF20" s="695"/>
      <c r="EG20" s="695"/>
      <c r="EH20" s="695"/>
      <c r="EI20" s="695"/>
      <c r="EJ20" s="695"/>
      <c r="EK20" s="695"/>
      <c r="EL20" s="695"/>
      <c r="EM20" s="695"/>
      <c r="EN20" s="695"/>
      <c r="EO20" s="695"/>
      <c r="EP20" s="695"/>
      <c r="EQ20" s="695"/>
      <c r="ER20" s="695"/>
      <c r="ES20" s="695"/>
      <c r="ET20" s="695"/>
      <c r="EU20" s="695"/>
      <c r="EV20" s="695"/>
      <c r="EW20" s="695"/>
      <c r="EX20" s="695"/>
      <c r="EY20" s="695"/>
      <c r="EZ20" s="695"/>
      <c r="FA20" s="695"/>
      <c r="FB20" s="695"/>
      <c r="FC20" s="695"/>
      <c r="FD20" s="695"/>
      <c r="FE20" s="695"/>
      <c r="FF20" s="695"/>
      <c r="FG20" s="695"/>
      <c r="FH20" s="695"/>
      <c r="FI20" s="695"/>
      <c r="FJ20" s="695"/>
      <c r="FK20" s="695"/>
      <c r="FL20" s="695"/>
      <c r="FM20" s="695"/>
      <c r="FN20" s="695"/>
      <c r="FO20" s="695"/>
      <c r="FP20" s="695"/>
      <c r="FQ20" s="695"/>
      <c r="FR20" s="695"/>
      <c r="FS20" s="695"/>
      <c r="FT20" s="695"/>
      <c r="FU20" s="695"/>
      <c r="FV20" s="695"/>
      <c r="FW20" s="695"/>
      <c r="FX20" s="695"/>
      <c r="FY20" s="695"/>
      <c r="FZ20" s="695"/>
      <c r="GA20" s="695"/>
      <c r="GB20" s="695"/>
      <c r="GC20" s="695"/>
      <c r="GD20" s="695"/>
      <c r="GE20" s="695"/>
      <c r="GF20" s="695"/>
      <c r="GG20" s="695"/>
      <c r="GH20" s="695"/>
      <c r="GI20" s="695"/>
      <c r="GJ20" s="695"/>
      <c r="GK20" s="695"/>
      <c r="GL20" s="695"/>
      <c r="GM20" s="695"/>
      <c r="GN20" s="695"/>
      <c r="GO20" s="695"/>
      <c r="GP20" s="695"/>
      <c r="GQ20" s="695"/>
      <c r="GR20" s="695"/>
      <c r="GS20" s="695"/>
      <c r="GT20" s="695"/>
      <c r="GU20" s="695"/>
      <c r="GV20" s="695"/>
      <c r="GW20" s="695"/>
      <c r="GX20" s="695"/>
      <c r="GY20" s="695"/>
      <c r="GZ20" s="695"/>
      <c r="HA20" s="695"/>
      <c r="HB20" s="695"/>
      <c r="HC20" s="695"/>
      <c r="HD20" s="695"/>
      <c r="HE20" s="695"/>
      <c r="HF20" s="695"/>
      <c r="HG20" s="695"/>
      <c r="HH20" s="695"/>
      <c r="HI20" s="695"/>
      <c r="HJ20" s="695"/>
      <c r="HK20" s="695"/>
      <c r="HL20" s="695"/>
      <c r="HM20" s="695"/>
      <c r="HN20" s="695"/>
      <c r="HO20" s="695"/>
      <c r="HP20" s="695"/>
      <c r="HQ20" s="695"/>
      <c r="HR20" s="695"/>
      <c r="HS20" s="695"/>
      <c r="HT20" s="695"/>
      <c r="HU20" s="695"/>
      <c r="HV20" s="695"/>
      <c r="HW20" s="695"/>
      <c r="HX20" s="695"/>
      <c r="HY20" s="695"/>
      <c r="HZ20" s="695"/>
      <c r="IA20" s="695"/>
      <c r="IB20" s="695"/>
      <c r="IC20" s="695"/>
      <c r="ID20" s="695"/>
      <c r="IE20" s="695"/>
      <c r="IF20" s="695"/>
      <c r="IG20" s="695"/>
      <c r="IH20" s="695"/>
      <c r="II20" s="695"/>
      <c r="IJ20" s="695"/>
      <c r="IK20" s="695"/>
      <c r="IL20" s="695"/>
      <c r="IM20" s="695"/>
      <c r="IN20" s="695"/>
      <c r="IO20" s="695"/>
      <c r="IP20" s="695"/>
      <c r="IQ20" s="695"/>
      <c r="IR20" s="695"/>
      <c r="IS20" s="695"/>
      <c r="IT20" s="695"/>
      <c r="IU20" s="695"/>
    </row>
    <row r="21" spans="1:255" s="364" customFormat="1" ht="15" x14ac:dyDescent="0.3">
      <c r="A21" s="356" t="s">
        <v>153</v>
      </c>
      <c r="B21" s="362" t="s">
        <v>1946</v>
      </c>
      <c r="C21" s="656" t="s">
        <v>1883</v>
      </c>
      <c r="D21" s="360" t="s">
        <v>53</v>
      </c>
      <c r="E21" s="363">
        <f>'Form Sa1'!H61</f>
        <v>0</v>
      </c>
      <c r="F21" s="363">
        <f>'Form Sa1'!I61</f>
        <v>0</v>
      </c>
    </row>
    <row r="22" spans="1:255" s="364" customFormat="1" ht="15" x14ac:dyDescent="0.3">
      <c r="A22" s="356" t="s">
        <v>151</v>
      </c>
      <c r="B22" s="362" t="s">
        <v>1947</v>
      </c>
      <c r="C22" s="656" t="s">
        <v>1884</v>
      </c>
      <c r="D22" s="360" t="s">
        <v>53</v>
      </c>
      <c r="E22" s="363">
        <f>'Form Sa1'!H62</f>
        <v>0</v>
      </c>
      <c r="F22" s="363">
        <f>'Form Sa1'!I62</f>
        <v>0</v>
      </c>
    </row>
    <row r="23" spans="1:255" s="364" customFormat="1" ht="15" x14ac:dyDescent="0.3">
      <c r="A23" s="356" t="s">
        <v>149</v>
      </c>
      <c r="B23" s="362" t="s">
        <v>1948</v>
      </c>
      <c r="C23" s="361" t="s">
        <v>1955</v>
      </c>
      <c r="D23" s="360" t="s">
        <v>53</v>
      </c>
      <c r="E23" s="363">
        <f>E22-E21</f>
        <v>0</v>
      </c>
      <c r="F23" s="363">
        <f>F22-F21</f>
        <v>0</v>
      </c>
    </row>
    <row r="24" spans="1:255" s="364" customFormat="1" ht="15" x14ac:dyDescent="0.3">
      <c r="A24" s="356" t="s">
        <v>148</v>
      </c>
      <c r="B24" s="362" t="s">
        <v>819</v>
      </c>
      <c r="C24" s="656" t="s">
        <v>1885</v>
      </c>
      <c r="D24" s="360" t="s">
        <v>53</v>
      </c>
      <c r="E24" s="363">
        <f>'Baseline Parameter'!E26</f>
        <v>0</v>
      </c>
      <c r="F24" s="363">
        <f>'Baseline Parameter'!F26</f>
        <v>0</v>
      </c>
    </row>
    <row r="25" spans="1:255" s="364" customFormat="1" ht="15" x14ac:dyDescent="0.3">
      <c r="A25" s="356" t="s">
        <v>161</v>
      </c>
      <c r="B25" s="362" t="s">
        <v>503</v>
      </c>
      <c r="C25" s="656" t="s">
        <v>1886</v>
      </c>
      <c r="D25" s="360" t="s">
        <v>53</v>
      </c>
      <c r="E25" s="363">
        <f>'Baseline Parameter'!E27</f>
        <v>0</v>
      </c>
      <c r="F25" s="363">
        <f>'Baseline Parameter'!F27</f>
        <v>0</v>
      </c>
    </row>
    <row r="26" spans="1:255" s="364" customFormat="1" x14ac:dyDescent="0.3">
      <c r="A26" s="356" t="s">
        <v>159</v>
      </c>
      <c r="B26" s="362" t="s">
        <v>1941</v>
      </c>
      <c r="C26" s="361" t="s">
        <v>1956</v>
      </c>
      <c r="D26" s="360" t="s">
        <v>53</v>
      </c>
      <c r="E26" s="46">
        <f>IF(E23&gt;0, (E24+E23), (E24))</f>
        <v>0</v>
      </c>
      <c r="F26" s="46">
        <f>IF(F23&gt;0, (F24+F23), (F24))</f>
        <v>0</v>
      </c>
    </row>
    <row r="27" spans="1:255" s="364" customFormat="1" x14ac:dyDescent="0.3">
      <c r="A27" s="356" t="s">
        <v>177</v>
      </c>
      <c r="B27" s="362" t="s">
        <v>504</v>
      </c>
      <c r="C27" s="361" t="s">
        <v>1957</v>
      </c>
      <c r="D27" s="360" t="s">
        <v>53</v>
      </c>
      <c r="E27" s="46">
        <f>IF(E23&lt;0, E25-E23, (E25))</f>
        <v>0</v>
      </c>
      <c r="F27" s="46">
        <f>IF(F23&lt;0, F25-F23, (F25))</f>
        <v>0</v>
      </c>
    </row>
    <row r="28" spans="1:255" s="364" customFormat="1" ht="15" x14ac:dyDescent="0.3">
      <c r="A28" s="362"/>
      <c r="B28" s="362"/>
      <c r="C28" s="366"/>
      <c r="D28" s="367"/>
      <c r="E28" s="46"/>
      <c r="F28" s="363"/>
    </row>
    <row r="29" spans="1:255" s="255" customFormat="1" ht="17.399999999999999" customHeight="1" x14ac:dyDescent="0.25">
      <c r="A29" s="352" t="s">
        <v>184</v>
      </c>
      <c r="B29" s="353" t="s">
        <v>321</v>
      </c>
      <c r="C29" s="368"/>
      <c r="D29" s="369"/>
      <c r="E29" s="369"/>
      <c r="F29" s="370"/>
    </row>
    <row r="30" spans="1:255" s="255" customFormat="1" ht="18.600000000000001" customHeight="1" x14ac:dyDescent="0.25">
      <c r="A30" s="352" t="s">
        <v>1951</v>
      </c>
      <c r="B30" s="349" t="s">
        <v>324</v>
      </c>
      <c r="C30" s="368"/>
      <c r="D30" s="369"/>
      <c r="E30" s="369"/>
      <c r="F30" s="370"/>
    </row>
    <row r="31" spans="1:255" ht="15" x14ac:dyDescent="0.3">
      <c r="A31" s="356" t="s">
        <v>153</v>
      </c>
      <c r="B31" s="357" t="s">
        <v>260</v>
      </c>
      <c r="C31" s="654" t="s">
        <v>1888</v>
      </c>
      <c r="D31" s="358" t="s">
        <v>53</v>
      </c>
      <c r="E31" s="9">
        <f>'Baseline Parameter'!E30</f>
        <v>0</v>
      </c>
      <c r="F31" s="9">
        <f>'Baseline Parameter'!F30</f>
        <v>0</v>
      </c>
    </row>
    <row r="32" spans="1:255" ht="15" x14ac:dyDescent="0.3">
      <c r="A32" s="356" t="s">
        <v>151</v>
      </c>
      <c r="B32" s="357" t="s">
        <v>261</v>
      </c>
      <c r="C32" s="654" t="s">
        <v>1887</v>
      </c>
      <c r="D32" s="358" t="s">
        <v>53</v>
      </c>
      <c r="E32" s="9">
        <f>'Baseline Parameter'!E31</f>
        <v>0</v>
      </c>
      <c r="F32" s="9">
        <f>'Baseline Parameter'!F31</f>
        <v>0</v>
      </c>
    </row>
    <row r="33" spans="1:6" ht="15" x14ac:dyDescent="0.3">
      <c r="A33" s="356" t="s">
        <v>149</v>
      </c>
      <c r="B33" s="359" t="s">
        <v>262</v>
      </c>
      <c r="C33" s="657" t="s">
        <v>1889</v>
      </c>
      <c r="D33" s="371" t="s">
        <v>122</v>
      </c>
      <c r="E33" s="9">
        <f>'Form Sa1'!H21</f>
        <v>0</v>
      </c>
      <c r="F33" s="9">
        <f>'Form Sa1'!I21</f>
        <v>0</v>
      </c>
    </row>
    <row r="34" spans="1:6" ht="15" x14ac:dyDescent="0.3">
      <c r="A34" s="356" t="s">
        <v>148</v>
      </c>
      <c r="B34" s="359" t="s">
        <v>303</v>
      </c>
      <c r="C34" s="657" t="s">
        <v>1890</v>
      </c>
      <c r="D34" s="360" t="s">
        <v>122</v>
      </c>
      <c r="E34" s="9">
        <f>'Form Sa1'!H22</f>
        <v>0</v>
      </c>
      <c r="F34" s="9">
        <f>'Form Sa1'!I22</f>
        <v>0</v>
      </c>
    </row>
    <row r="35" spans="1:6" ht="15" x14ac:dyDescent="0.3">
      <c r="A35" s="356"/>
      <c r="B35" s="373"/>
      <c r="C35" s="373"/>
      <c r="D35" s="358"/>
      <c r="E35" s="9"/>
      <c r="F35" s="9"/>
    </row>
    <row r="36" spans="1:6" ht="15" x14ac:dyDescent="0.3">
      <c r="A36" s="356"/>
      <c r="B36" s="1186" t="s">
        <v>392</v>
      </c>
      <c r="C36" s="1186"/>
      <c r="D36" s="1186"/>
      <c r="E36" s="1186"/>
      <c r="F36" s="1186"/>
    </row>
    <row r="37" spans="1:6" ht="27.6" x14ac:dyDescent="0.3">
      <c r="A37" s="373" t="s">
        <v>146</v>
      </c>
      <c r="B37" s="374" t="s">
        <v>266</v>
      </c>
      <c r="C37" s="361" t="s">
        <v>1940</v>
      </c>
      <c r="D37" s="375" t="s">
        <v>7</v>
      </c>
      <c r="E37" s="52">
        <f>'Baseline Parameter'!E123</f>
        <v>0</v>
      </c>
      <c r="F37" s="52">
        <f>'Baseline Parameter'!F123</f>
        <v>0</v>
      </c>
    </row>
    <row r="38" spans="1:6" ht="75" x14ac:dyDescent="0.3">
      <c r="A38" s="373" t="s">
        <v>106</v>
      </c>
      <c r="B38" s="374" t="s">
        <v>267</v>
      </c>
      <c r="C38" s="373" t="s">
        <v>1905</v>
      </c>
      <c r="D38" s="358" t="s">
        <v>255</v>
      </c>
      <c r="E38" s="661">
        <f>'Baseline Parameter'!E116</f>
        <v>0</v>
      </c>
      <c r="F38" s="661">
        <f>'Baseline Parameter'!F116</f>
        <v>0</v>
      </c>
    </row>
    <row r="39" spans="1:6" ht="30" x14ac:dyDescent="0.3">
      <c r="A39" s="373" t="s">
        <v>86</v>
      </c>
      <c r="B39" s="374" t="s">
        <v>1927</v>
      </c>
      <c r="C39" s="373" t="s">
        <v>1906</v>
      </c>
      <c r="D39" s="358" t="s">
        <v>255</v>
      </c>
      <c r="E39" s="661">
        <f>'Baseline Parameter'!E76</f>
        <v>0</v>
      </c>
      <c r="F39" s="661">
        <f>'Baseline Parameter'!F76</f>
        <v>0</v>
      </c>
    </row>
    <row r="40" spans="1:6" ht="36" customHeight="1" x14ac:dyDescent="0.3">
      <c r="A40" s="373" t="s">
        <v>42</v>
      </c>
      <c r="B40" s="374" t="s">
        <v>1928</v>
      </c>
      <c r="C40" s="373" t="s">
        <v>1907</v>
      </c>
      <c r="D40" s="358" t="s">
        <v>255</v>
      </c>
      <c r="E40" s="661">
        <f>'Baseline Parameter'!E114</f>
        <v>0</v>
      </c>
      <c r="F40" s="661">
        <f>'Baseline Parameter'!F114</f>
        <v>0</v>
      </c>
    </row>
    <row r="41" spans="1:6" s="666" customFormat="1" ht="75" x14ac:dyDescent="0.3">
      <c r="A41" s="373" t="s">
        <v>12</v>
      </c>
      <c r="B41" s="374" t="s">
        <v>268</v>
      </c>
      <c r="C41" s="373" t="s">
        <v>1929</v>
      </c>
      <c r="D41" s="373" t="s">
        <v>7</v>
      </c>
      <c r="E41" s="661">
        <f>E37+(E39*860/10)-(E40*'NF - 5 Power Mix'!E33/10)</f>
        <v>0</v>
      </c>
      <c r="F41" s="661">
        <f>F37+(F39*860/10)-(F40*'NF - 5 Power Mix'!F33/10)</f>
        <v>0</v>
      </c>
    </row>
    <row r="42" spans="1:6" s="376" customFormat="1" ht="13.8" x14ac:dyDescent="0.3">
      <c r="A42" s="365"/>
      <c r="B42" s="365"/>
      <c r="C42" s="365"/>
      <c r="D42" s="371"/>
      <c r="E42" s="371"/>
      <c r="F42" s="371"/>
    </row>
    <row r="43" spans="1:6" s="376" customFormat="1" ht="13.8" x14ac:dyDescent="0.3">
      <c r="A43" s="675" t="s">
        <v>6</v>
      </c>
      <c r="B43" s="377" t="s">
        <v>406</v>
      </c>
      <c r="C43" s="365"/>
      <c r="D43" s="371"/>
      <c r="E43" s="371"/>
      <c r="F43" s="371"/>
    </row>
    <row r="44" spans="1:6" s="376" customFormat="1" ht="13.8" x14ac:dyDescent="0.3">
      <c r="A44" s="675" t="s">
        <v>541</v>
      </c>
      <c r="B44" s="377" t="s">
        <v>323</v>
      </c>
      <c r="C44" s="365"/>
      <c r="D44" s="371"/>
      <c r="E44" s="371"/>
      <c r="F44" s="371"/>
    </row>
    <row r="45" spans="1:6" s="351" customFormat="1" ht="30" x14ac:dyDescent="0.3">
      <c r="A45" s="77" t="s">
        <v>153</v>
      </c>
      <c r="B45" s="378" t="s">
        <v>166</v>
      </c>
      <c r="C45" s="373" t="s">
        <v>1908</v>
      </c>
      <c r="D45" s="379" t="s">
        <v>53</v>
      </c>
      <c r="E45" s="45">
        <f>'Baseline Parameter'!E69</f>
        <v>0</v>
      </c>
      <c r="F45" s="45">
        <f>'Baseline Parameter'!F69</f>
        <v>0</v>
      </c>
    </row>
    <row r="46" spans="1:6" s="351" customFormat="1" ht="30" x14ac:dyDescent="0.3">
      <c r="A46" s="77" t="s">
        <v>151</v>
      </c>
      <c r="B46" s="373" t="s">
        <v>497</v>
      </c>
      <c r="C46" s="373" t="s">
        <v>1909</v>
      </c>
      <c r="D46" s="379" t="s">
        <v>7</v>
      </c>
      <c r="E46" s="45">
        <f>E18*'Baseline Parameter'!E43</f>
        <v>0</v>
      </c>
      <c r="F46" s="45">
        <f>F18*'Baseline Parameter'!F43</f>
        <v>0</v>
      </c>
    </row>
    <row r="47" spans="1:6" s="351" customFormat="1" ht="30" x14ac:dyDescent="0.3">
      <c r="A47" s="77" t="s">
        <v>149</v>
      </c>
      <c r="B47" s="378" t="s">
        <v>501</v>
      </c>
      <c r="C47" s="373" t="s">
        <v>1910</v>
      </c>
      <c r="D47" s="379" t="s">
        <v>7</v>
      </c>
      <c r="E47" s="45">
        <f>E19*'Baseline Parameter'!E43</f>
        <v>0</v>
      </c>
      <c r="F47" s="45">
        <f>F19*'Baseline Parameter'!F43</f>
        <v>0</v>
      </c>
    </row>
    <row r="48" spans="1:6" s="381" customFormat="1" ht="41.4" x14ac:dyDescent="0.3">
      <c r="A48" s="77" t="s">
        <v>148</v>
      </c>
      <c r="B48" s="378" t="s">
        <v>398</v>
      </c>
      <c r="C48" s="663" t="s">
        <v>1911</v>
      </c>
      <c r="D48" s="379" t="s">
        <v>7</v>
      </c>
      <c r="E48" s="45">
        <f>'Baseline Parameter'!E51+'Baseline Parameter'!E52+'Baseline Parameter'!E53+'Baseline Parameter'!E54</f>
        <v>0</v>
      </c>
      <c r="F48" s="45">
        <f>'Baseline Parameter'!F51+'Baseline Parameter'!F52+'Baseline Parameter'!F53+'Baseline Parameter'!F54</f>
        <v>0</v>
      </c>
    </row>
    <row r="49" spans="1:6" s="351" customFormat="1" ht="15" x14ac:dyDescent="0.3">
      <c r="A49" s="77" t="s">
        <v>161</v>
      </c>
      <c r="B49" s="378" t="s">
        <v>502</v>
      </c>
      <c r="C49" s="373" t="s">
        <v>1965</v>
      </c>
      <c r="D49" s="379" t="s">
        <v>500</v>
      </c>
      <c r="E49" s="45">
        <f>(E41/10)-(E46/10)+(E47/10)-(E48/10)</f>
        <v>0</v>
      </c>
      <c r="F49" s="45">
        <f>(F41/10)-(F46/10)+(F47/10)-(F48/10)</f>
        <v>0</v>
      </c>
    </row>
    <row r="50" spans="1:6" s="666" customFormat="1" ht="33" customHeight="1" x14ac:dyDescent="0.3">
      <c r="A50" s="676" t="s">
        <v>161</v>
      </c>
      <c r="B50" s="667" t="s">
        <v>269</v>
      </c>
      <c r="C50" s="668" t="s">
        <v>1912</v>
      </c>
      <c r="D50" s="669" t="s">
        <v>291</v>
      </c>
      <c r="E50" s="670" t="str">
        <f>IF('General Information'!C4="REFINERY",(IFERROR(E49/E45,0)),"Not Applicable")</f>
        <v>Not Applicable</v>
      </c>
      <c r="F50" s="670" t="str">
        <f>IF('General Information'!C4="REFINERY",(IFERROR(F49/F45,0)),"Not Applicable")</f>
        <v>Not Applicable</v>
      </c>
    </row>
    <row r="51" spans="1:6" s="351" customFormat="1" ht="15" x14ac:dyDescent="0.3">
      <c r="A51" s="77"/>
      <c r="B51" s="378"/>
      <c r="C51" s="378"/>
      <c r="D51" s="379"/>
      <c r="E51" s="45"/>
      <c r="F51" s="45"/>
    </row>
    <row r="52" spans="1:6" s="381" customFormat="1" ht="15" x14ac:dyDescent="0.3">
      <c r="A52" s="677" t="s">
        <v>543</v>
      </c>
      <c r="B52" s="1185" t="s">
        <v>321</v>
      </c>
      <c r="C52" s="1185"/>
      <c r="D52" s="1185"/>
      <c r="E52" s="1185"/>
      <c r="F52" s="1185"/>
    </row>
    <row r="53" spans="1:6" s="351" customFormat="1" ht="30" x14ac:dyDescent="0.3">
      <c r="A53" s="77" t="s">
        <v>153</v>
      </c>
      <c r="B53" s="378" t="s">
        <v>252</v>
      </c>
      <c r="C53" s="373" t="s">
        <v>1913</v>
      </c>
      <c r="D53" s="379" t="s">
        <v>53</v>
      </c>
      <c r="E53" s="45">
        <f>'Baseline Parameter'!E72</f>
        <v>0</v>
      </c>
      <c r="F53" s="45">
        <f>'Baseline Parameter'!F72</f>
        <v>0</v>
      </c>
    </row>
    <row r="54" spans="1:6" s="351" customFormat="1" ht="45" x14ac:dyDescent="0.3">
      <c r="A54" s="77" t="s">
        <v>151</v>
      </c>
      <c r="B54" s="373" t="s">
        <v>1964</v>
      </c>
      <c r="C54" s="373" t="s">
        <v>1962</v>
      </c>
      <c r="D54" s="379" t="s">
        <v>7</v>
      </c>
      <c r="E54" s="45">
        <f>E26*'Baseline Parameter'!E42</f>
        <v>0</v>
      </c>
      <c r="F54" s="45">
        <f>F26*'Baseline Parameter'!F42</f>
        <v>0</v>
      </c>
    </row>
    <row r="55" spans="1:6" s="351" customFormat="1" ht="45" x14ac:dyDescent="0.3">
      <c r="A55" s="77" t="s">
        <v>149</v>
      </c>
      <c r="B55" s="373" t="s">
        <v>507</v>
      </c>
      <c r="C55" s="373" t="s">
        <v>1963</v>
      </c>
      <c r="D55" s="379" t="s">
        <v>7</v>
      </c>
      <c r="E55" s="45">
        <f>E27*'Baseline Parameter'!E42</f>
        <v>0</v>
      </c>
      <c r="F55" s="45">
        <f>F27*'Baseline Parameter'!F42</f>
        <v>0</v>
      </c>
    </row>
    <row r="56" spans="1:6" s="351" customFormat="1" ht="15" x14ac:dyDescent="0.3">
      <c r="A56" s="77" t="s">
        <v>148</v>
      </c>
      <c r="B56" s="378" t="s">
        <v>502</v>
      </c>
      <c r="C56" s="378" t="s">
        <v>1914</v>
      </c>
      <c r="D56" s="379" t="s">
        <v>500</v>
      </c>
      <c r="E56" s="45">
        <f>E41/10-E54/10+E55/10</f>
        <v>0</v>
      </c>
      <c r="F56" s="45">
        <f>F41/10-F54/10+F55/10</f>
        <v>0</v>
      </c>
    </row>
    <row r="57" spans="1:6" s="671" customFormat="1" ht="38.4" customHeight="1" x14ac:dyDescent="0.3">
      <c r="A57" s="678" t="s">
        <v>161</v>
      </c>
      <c r="B57" s="672" t="s">
        <v>270</v>
      </c>
      <c r="C57" s="673" t="s">
        <v>271</v>
      </c>
      <c r="D57" s="674" t="s">
        <v>291</v>
      </c>
      <c r="E57" s="1008">
        <f>IF(OR('General Information'!C4="SMELTER", 'General Information'!C4="INTEGRATED"),(IFERROR((E56/E53),0)),"Not Applicable")</f>
        <v>0</v>
      </c>
      <c r="F57" s="1008">
        <f>IF(OR('General Information'!C4="SMELTER", 'General Information'!C4="INTEGRATED"),(IFERROR((F56/F53),0)),"Not Applicable")</f>
        <v>0</v>
      </c>
    </row>
    <row r="58" spans="1:6" x14ac:dyDescent="0.3">
      <c r="A58" s="660" t="s">
        <v>0</v>
      </c>
      <c r="B58" s="685" t="s">
        <v>1247</v>
      </c>
      <c r="C58" s="1183" t="s">
        <v>190</v>
      </c>
      <c r="D58" s="1183"/>
      <c r="E58" s="52" t="s">
        <v>629</v>
      </c>
      <c r="F58" s="201" t="s">
        <v>630</v>
      </c>
    </row>
    <row r="59" spans="1:6" ht="30" x14ac:dyDescent="0.3">
      <c r="A59" s="41" t="s">
        <v>153</v>
      </c>
      <c r="B59" s="378" t="s">
        <v>631</v>
      </c>
      <c r="C59" s="373" t="s">
        <v>1915</v>
      </c>
      <c r="D59" s="378" t="s">
        <v>500</v>
      </c>
      <c r="E59" s="378"/>
      <c r="F59" s="77">
        <f>'N1-BQ Bauxite Quality'!F23/10</f>
        <v>0</v>
      </c>
    </row>
    <row r="60" spans="1:6" ht="30" x14ac:dyDescent="0.3">
      <c r="A60" s="41" t="s">
        <v>151</v>
      </c>
      <c r="B60" s="378" t="s">
        <v>1248</v>
      </c>
      <c r="C60" s="373" t="s">
        <v>1916</v>
      </c>
      <c r="D60" s="378" t="s">
        <v>500</v>
      </c>
      <c r="E60" s="378"/>
      <c r="F60" s="77">
        <f>'NF - 2 Fuel Quality CPP &amp; Cogen'!F47/10</f>
        <v>0</v>
      </c>
    </row>
    <row r="61" spans="1:6" ht="15" x14ac:dyDescent="0.3">
      <c r="A61" s="41" t="s">
        <v>149</v>
      </c>
      <c r="B61" s="378" t="s">
        <v>632</v>
      </c>
      <c r="C61" s="373" t="s">
        <v>1917</v>
      </c>
      <c r="D61" s="378" t="s">
        <v>500</v>
      </c>
      <c r="E61" s="378"/>
      <c r="F61" s="218">
        <f>'NF - 3 PLF'!E25/10</f>
        <v>0</v>
      </c>
    </row>
    <row r="62" spans="1:6" ht="30" x14ac:dyDescent="0.3">
      <c r="A62" s="41" t="s">
        <v>148</v>
      </c>
      <c r="B62" s="378" t="s">
        <v>633</v>
      </c>
      <c r="C62" s="373" t="s">
        <v>1918</v>
      </c>
      <c r="D62" s="378" t="s">
        <v>500</v>
      </c>
      <c r="E62" s="378"/>
      <c r="F62" s="77">
        <f>'NF - 5 Power Mix'!F59/10</f>
        <v>0</v>
      </c>
    </row>
    <row r="63" spans="1:6" ht="30" x14ac:dyDescent="0.3">
      <c r="A63" s="41" t="s">
        <v>161</v>
      </c>
      <c r="B63" s="378" t="s">
        <v>1253</v>
      </c>
      <c r="C63" s="373" t="s">
        <v>1919</v>
      </c>
      <c r="D63" s="378" t="s">
        <v>500</v>
      </c>
      <c r="E63" s="378"/>
      <c r="F63" s="77">
        <f>'NF-6 Carbon Anode Production'!F18/10</f>
        <v>0</v>
      </c>
    </row>
    <row r="64" spans="1:6" ht="30" x14ac:dyDescent="0.3">
      <c r="A64" s="41" t="s">
        <v>159</v>
      </c>
      <c r="B64" s="378" t="s">
        <v>1143</v>
      </c>
      <c r="C64" s="373" t="s">
        <v>1920</v>
      </c>
      <c r="D64" s="378" t="s">
        <v>500</v>
      </c>
      <c r="E64" s="378"/>
      <c r="F64" s="77">
        <f xml:space="preserve"> 'NF-7 Smelter CU'!E22/10</f>
        <v>0</v>
      </c>
    </row>
    <row r="65" spans="1:6" ht="15" x14ac:dyDescent="0.3">
      <c r="A65" s="41" t="s">
        <v>177</v>
      </c>
      <c r="B65" s="378" t="s">
        <v>1144</v>
      </c>
      <c r="C65" s="373" t="s">
        <v>1921</v>
      </c>
      <c r="D65" s="378" t="s">
        <v>500</v>
      </c>
      <c r="E65" s="378"/>
      <c r="F65" s="77">
        <f>'NF-8 Others'!F30/10</f>
        <v>0</v>
      </c>
    </row>
    <row r="66" spans="1:6" ht="15" x14ac:dyDescent="0.3">
      <c r="A66" s="41" t="s">
        <v>167</v>
      </c>
      <c r="B66" s="378" t="s">
        <v>796</v>
      </c>
      <c r="C66" s="373" t="s">
        <v>165</v>
      </c>
      <c r="D66" s="378" t="s">
        <v>500</v>
      </c>
      <c r="E66" s="77">
        <f>IF(C3="Refinery",E49,E56)</f>
        <v>0</v>
      </c>
      <c r="F66" s="77">
        <f>IF(C3="Refinery",F49-F59-F60-F61-F62-F64-F63-F65,F56-F59-F60-F61-F62-F64-F63-F65)</f>
        <v>0</v>
      </c>
    </row>
    <row r="67" spans="1:6" ht="45" x14ac:dyDescent="0.3">
      <c r="A67" s="384" t="s">
        <v>195</v>
      </c>
      <c r="B67" s="383" t="s">
        <v>1249</v>
      </c>
      <c r="C67" s="383" t="s">
        <v>1922</v>
      </c>
      <c r="D67" s="382" t="s">
        <v>291</v>
      </c>
      <c r="E67" s="1009">
        <f>IF('General Information'!C4="REFINERY",(IFERROR((E66/E45),0)),IFERROR((E66/E53),0))</f>
        <v>0</v>
      </c>
      <c r="F67" s="1009">
        <f>IF('General Information'!C4="REFINERY",(IFERROR((F66/F45),0)),IFERROR((F66/F53),0))</f>
        <v>0</v>
      </c>
    </row>
    <row r="68" spans="1:6" s="364" customFormat="1" ht="15" x14ac:dyDescent="0.3">
      <c r="A68" s="902" t="s">
        <v>194</v>
      </c>
      <c r="B68" s="412" t="s">
        <v>2536</v>
      </c>
      <c r="C68" s="903"/>
      <c r="D68" s="904" t="s">
        <v>291</v>
      </c>
      <c r="E68" s="1012">
        <f>'Form Sa1'!H666</f>
        <v>0</v>
      </c>
      <c r="F68" s="902"/>
    </row>
    <row r="69" spans="1:6" s="364" customFormat="1" ht="15" x14ac:dyDescent="0.3">
      <c r="A69" s="902" t="s">
        <v>554</v>
      </c>
      <c r="B69" s="905" t="s">
        <v>2537</v>
      </c>
      <c r="C69" s="903"/>
      <c r="D69" s="904" t="s">
        <v>291</v>
      </c>
      <c r="E69" s="1012">
        <f>E67-E68</f>
        <v>0</v>
      </c>
      <c r="F69" s="902"/>
    </row>
    <row r="70" spans="1:6" ht="15" x14ac:dyDescent="0.3">
      <c r="A70" s="385" t="s">
        <v>559</v>
      </c>
      <c r="B70" s="386" t="s">
        <v>1145</v>
      </c>
      <c r="C70" s="664" t="s">
        <v>1923</v>
      </c>
      <c r="D70" s="380" t="s">
        <v>500</v>
      </c>
      <c r="E70" s="1013"/>
      <c r="F70" s="201">
        <f>'NF-8 Others'!F39</f>
        <v>0</v>
      </c>
    </row>
    <row r="71" spans="1:6" ht="15" x14ac:dyDescent="0.3">
      <c r="A71" s="77" t="s">
        <v>153</v>
      </c>
      <c r="B71" s="373" t="s">
        <v>1146</v>
      </c>
      <c r="C71" s="387" t="s">
        <v>1966</v>
      </c>
      <c r="D71" s="378" t="s">
        <v>500</v>
      </c>
      <c r="E71" s="1013"/>
      <c r="F71" s="201">
        <f>(F70+F66)</f>
        <v>0</v>
      </c>
    </row>
    <row r="72" spans="1:6" ht="30" x14ac:dyDescent="0.3">
      <c r="A72" s="388" t="s">
        <v>560</v>
      </c>
      <c r="B72" s="389" t="s">
        <v>1147</v>
      </c>
      <c r="C72" s="390" t="s">
        <v>165</v>
      </c>
      <c r="D72" s="390" t="s">
        <v>291</v>
      </c>
      <c r="E72" s="1010"/>
      <c r="F72" s="1011">
        <f>IFERROR(IF(C3="Refinery",((F71/F45)-E69),((F71/F53)-E69)),0)</f>
        <v>0</v>
      </c>
    </row>
  </sheetData>
  <sheetProtection algorithmName="SHA-512" hashValue="Z5bheC2vG/cgd9CgYXcBTkwgtC0s07BDQjRynIv82ekb66+P1zSGjhaRNKvCNQGLTTyBlH7gVlKk5R5aOsRjTQ==" saltValue="bSNxn1rgZ2OmPkxs+EWvow==" spinCount="100000" sheet="1" objects="1" scenarios="1"/>
  <customSheetViews>
    <customSheetView guid="{808D63CE-AAC2-4BB4-99F0-D9F2ED9063AB}" hiddenRows="1" hiddenColumns="1" topLeftCell="A61">
      <selection activeCell="D85" sqref="D85"/>
      <pageMargins left="0.7" right="0.7" top="0.75" bottom="0.75" header="0.3" footer="0.3"/>
      <pageSetup paperSize="9" orientation="portrait" r:id="rId1"/>
    </customSheetView>
  </customSheetViews>
  <mergeCells count="7">
    <mergeCell ref="A1:F1"/>
    <mergeCell ref="A2:F2"/>
    <mergeCell ref="C58:D58"/>
    <mergeCell ref="B5:F5"/>
    <mergeCell ref="B52:F52"/>
    <mergeCell ref="B36:F36"/>
    <mergeCell ref="C3:F3"/>
  </mergeCells>
  <pageMargins left="0.7" right="0.7" top="0.75" bottom="0.75" header="0.3" footer="0.3"/>
  <pageSetup paperSize="9" scale="57"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64"/>
  <sheetViews>
    <sheetView topLeftCell="A37" zoomScale="90" zoomScaleNormal="90" workbookViewId="0">
      <selection activeCell="E21" sqref="E21"/>
    </sheetView>
  </sheetViews>
  <sheetFormatPr defaultRowHeight="14.4" x14ac:dyDescent="0.3"/>
  <cols>
    <col min="1" max="1" width="8.88671875" style="8" customWidth="1"/>
    <col min="2" max="2" width="37" customWidth="1"/>
    <col min="3" max="3" width="40" bestFit="1" customWidth="1"/>
    <col min="4" max="4" width="13.5546875" customWidth="1"/>
    <col min="5" max="5" width="16.6640625" customWidth="1"/>
    <col min="6" max="6" width="20.33203125" customWidth="1"/>
  </cols>
  <sheetData>
    <row r="1" spans="1:6" ht="20.399999999999999" x14ac:dyDescent="0.3">
      <c r="A1" s="1190" t="s">
        <v>448</v>
      </c>
      <c r="B1" s="1190"/>
      <c r="C1" s="1190"/>
      <c r="D1" s="1190"/>
      <c r="E1" s="1190"/>
      <c r="F1" s="1190"/>
    </row>
    <row r="2" spans="1:6" ht="17.399999999999999" x14ac:dyDescent="0.3">
      <c r="A2" s="1191" t="s">
        <v>193</v>
      </c>
      <c r="B2" s="1192"/>
      <c r="C2" s="1193" t="str">
        <f>'Form Sa1'!C3:J3</f>
        <v xml:space="preserve">  </v>
      </c>
      <c r="D2" s="1194"/>
      <c r="E2" s="1194"/>
      <c r="F2" s="1195"/>
    </row>
    <row r="3" spans="1:6" s="101" customFormat="1" x14ac:dyDescent="0.3">
      <c r="A3" s="1196" t="s">
        <v>1038</v>
      </c>
      <c r="B3" s="1197"/>
      <c r="C3" s="1198"/>
      <c r="D3" s="4" t="s">
        <v>635</v>
      </c>
      <c r="E3" s="4" t="str">
        <f>'Form Sa1'!H1090</f>
        <v>Yes</v>
      </c>
      <c r="F3" s="4" t="str">
        <f>'Form Sa1'!I1090</f>
        <v>Yes</v>
      </c>
    </row>
    <row r="4" spans="1:6" ht="55.2" x14ac:dyDescent="0.3">
      <c r="A4" s="25" t="s">
        <v>437</v>
      </c>
      <c r="B4" s="25" t="s">
        <v>421</v>
      </c>
      <c r="C4" s="25" t="s">
        <v>322</v>
      </c>
      <c r="D4" s="25" t="s">
        <v>301</v>
      </c>
      <c r="E4" s="25" t="str">
        <f>'Form Sa1'!G6</f>
        <v>Baseline/ Previous Year (FY )  
FY: 2021-22</v>
      </c>
      <c r="F4" s="25" t="str">
        <f>'Form Sa1'!I6</f>
        <v>Current/ Assessment/ Target Year
FY: 2022-23</v>
      </c>
    </row>
    <row r="5" spans="1:6" x14ac:dyDescent="0.3">
      <c r="A5" s="632">
        <v>1</v>
      </c>
      <c r="B5" s="26" t="s">
        <v>449</v>
      </c>
      <c r="C5" s="26" t="s">
        <v>1755</v>
      </c>
      <c r="D5" s="27" t="s">
        <v>255</v>
      </c>
      <c r="E5" s="28">
        <f>E6+E7+E8+E9+E12</f>
        <v>0</v>
      </c>
      <c r="F5" s="28">
        <f>F6+F7+F8+F9+F12</f>
        <v>0</v>
      </c>
    </row>
    <row r="6" spans="1:6" x14ac:dyDescent="0.3">
      <c r="A6" s="4" t="s">
        <v>450</v>
      </c>
      <c r="B6" s="30" t="s">
        <v>451</v>
      </c>
      <c r="C6" s="647" t="s">
        <v>1756</v>
      </c>
      <c r="D6" s="29" t="s">
        <v>255</v>
      </c>
      <c r="E6" s="31">
        <f>'Form Sa1'!H671</f>
        <v>0</v>
      </c>
      <c r="F6" s="185">
        <f>'Form Sa1'!I671</f>
        <v>0</v>
      </c>
    </row>
    <row r="7" spans="1:6" x14ac:dyDescent="0.3">
      <c r="A7" s="633" t="s">
        <v>452</v>
      </c>
      <c r="B7" s="30" t="s">
        <v>453</v>
      </c>
      <c r="C7" s="647" t="s">
        <v>1757</v>
      </c>
      <c r="D7" s="29" t="s">
        <v>255</v>
      </c>
      <c r="E7" s="31">
        <f>'Form Sa1'!H678</f>
        <v>0</v>
      </c>
      <c r="F7" s="31">
        <f>'Form Sa1'!I678</f>
        <v>0</v>
      </c>
    </row>
    <row r="8" spans="1:6" ht="27.6" x14ac:dyDescent="0.3">
      <c r="A8" s="4" t="s">
        <v>454</v>
      </c>
      <c r="B8" s="30" t="s">
        <v>455</v>
      </c>
      <c r="C8" s="647" t="s">
        <v>1758</v>
      </c>
      <c r="D8" s="29" t="s">
        <v>255</v>
      </c>
      <c r="E8" s="31">
        <f>'Form Sa1'!H689</f>
        <v>0</v>
      </c>
      <c r="F8" s="31">
        <f>'Form Sa1'!I689</f>
        <v>0</v>
      </c>
    </row>
    <row r="9" spans="1:6" ht="27.6" x14ac:dyDescent="0.3">
      <c r="A9" s="4" t="s">
        <v>456</v>
      </c>
      <c r="B9" s="30" t="s">
        <v>1739</v>
      </c>
      <c r="C9" s="647" t="s">
        <v>1759</v>
      </c>
      <c r="D9" s="29" t="s">
        <v>255</v>
      </c>
      <c r="E9" s="31">
        <f>'Form Sa1'!H697</f>
        <v>0</v>
      </c>
      <c r="F9" s="31">
        <f>'Form Sa1'!I697</f>
        <v>0</v>
      </c>
    </row>
    <row r="10" spans="1:6" ht="27.6" x14ac:dyDescent="0.3">
      <c r="A10" s="4" t="s">
        <v>457</v>
      </c>
      <c r="B10" s="637" t="s">
        <v>1729</v>
      </c>
      <c r="C10" s="647" t="s">
        <v>1760</v>
      </c>
      <c r="D10" s="29" t="s">
        <v>255</v>
      </c>
      <c r="E10" s="611">
        <f>'Form Sa1'!H711</f>
        <v>0</v>
      </c>
      <c r="F10" s="611">
        <f>'Form Sa1'!I711</f>
        <v>0</v>
      </c>
    </row>
    <row r="11" spans="1:6" ht="27.6" x14ac:dyDescent="0.3">
      <c r="A11" s="4" t="s">
        <v>1727</v>
      </c>
      <c r="B11" s="637" t="s">
        <v>1730</v>
      </c>
      <c r="C11" s="647" t="s">
        <v>1761</v>
      </c>
      <c r="D11" s="29" t="s">
        <v>255</v>
      </c>
      <c r="E11" s="611">
        <f>'Form Sa1'!H738</f>
        <v>0</v>
      </c>
      <c r="F11" s="611">
        <f>'Form Sa1'!I738</f>
        <v>0</v>
      </c>
    </row>
    <row r="12" spans="1:6" x14ac:dyDescent="0.3">
      <c r="A12" s="4" t="s">
        <v>1728</v>
      </c>
      <c r="B12" s="30" t="s">
        <v>458</v>
      </c>
      <c r="C12" s="647" t="s">
        <v>1762</v>
      </c>
      <c r="D12" s="29" t="s">
        <v>255</v>
      </c>
      <c r="E12" s="31">
        <f>'Form Sa1'!H705</f>
        <v>0</v>
      </c>
      <c r="F12" s="31">
        <f>'Form Sa1'!I705</f>
        <v>0</v>
      </c>
    </row>
    <row r="13" spans="1:6" x14ac:dyDescent="0.3">
      <c r="A13" s="634"/>
      <c r="B13" s="628"/>
      <c r="C13" s="627"/>
      <c r="D13" s="627"/>
      <c r="E13" s="629"/>
      <c r="F13" s="629"/>
    </row>
    <row r="14" spans="1:6" x14ac:dyDescent="0.3">
      <c r="A14" s="4">
        <v>2</v>
      </c>
      <c r="B14" s="30" t="s">
        <v>459</v>
      </c>
      <c r="C14" s="647" t="s">
        <v>1763</v>
      </c>
      <c r="D14" s="29" t="s">
        <v>255</v>
      </c>
      <c r="E14" s="31">
        <f>'Form Sa1'!H765</f>
        <v>0</v>
      </c>
      <c r="F14" s="31">
        <f>'Form Sa1'!I765</f>
        <v>0</v>
      </c>
    </row>
    <row r="15" spans="1:6" x14ac:dyDescent="0.3">
      <c r="A15" s="634"/>
      <c r="B15" s="628"/>
      <c r="C15" s="627"/>
      <c r="D15" s="627"/>
      <c r="E15" s="629"/>
      <c r="F15" s="629"/>
    </row>
    <row r="16" spans="1:6" ht="27.6" x14ac:dyDescent="0.3">
      <c r="A16" s="136">
        <v>3</v>
      </c>
      <c r="B16" s="33" t="s">
        <v>460</v>
      </c>
      <c r="C16" s="647" t="s">
        <v>1764</v>
      </c>
      <c r="D16" s="27" t="s">
        <v>255</v>
      </c>
      <c r="E16" s="35">
        <f>'Form Sa1'!H767</f>
        <v>0</v>
      </c>
      <c r="F16" s="35">
        <f>'Form Sa1'!I767</f>
        <v>0</v>
      </c>
    </row>
    <row r="17" spans="1:6" x14ac:dyDescent="0.3">
      <c r="A17" s="4" t="s">
        <v>461</v>
      </c>
      <c r="B17" s="30" t="s">
        <v>451</v>
      </c>
      <c r="C17" s="29" t="s">
        <v>1765</v>
      </c>
      <c r="D17" s="29" t="s">
        <v>255</v>
      </c>
      <c r="E17" s="31">
        <f>E6</f>
        <v>0</v>
      </c>
      <c r="F17" s="611">
        <f>F6</f>
        <v>0</v>
      </c>
    </row>
    <row r="18" spans="1:6" x14ac:dyDescent="0.3">
      <c r="A18" s="4" t="s">
        <v>462</v>
      </c>
      <c r="B18" s="30" t="s">
        <v>453</v>
      </c>
      <c r="C18" s="29" t="s">
        <v>1924</v>
      </c>
      <c r="D18" s="29" t="s">
        <v>255</v>
      </c>
      <c r="E18" s="31">
        <f>IF(AND(E7&gt;E8,E7&gt;E9,E7&gt;E10,E7&gt;E11,E7&gt;E12),E7-E14,E7)</f>
        <v>0</v>
      </c>
      <c r="F18" s="662">
        <f>IF(AND(F7&gt;F8,F7&gt;F9,F7&gt;F10,F7&gt;F11,F7&gt;F12),F7-F14,F7)</f>
        <v>0</v>
      </c>
    </row>
    <row r="19" spans="1:6" ht="27.6" x14ac:dyDescent="0.3">
      <c r="A19" s="4" t="s">
        <v>463</v>
      </c>
      <c r="B19" s="30" t="s">
        <v>464</v>
      </c>
      <c r="C19" s="32" t="s">
        <v>1766</v>
      </c>
      <c r="D19" s="29" t="s">
        <v>255</v>
      </c>
      <c r="E19" s="31">
        <f>IF(AND(E8&gt;E7,E8&gt;E9,E8&gt;E10,E8&gt;E11,E8&gt;E12),E8-E14,E8)</f>
        <v>0</v>
      </c>
      <c r="F19" s="662">
        <f>IF(AND(F8&gt;F7,F8&gt;F9,F8&gt;F10,F8&gt;F11,F8&gt;F12),F8-F14,F8)</f>
        <v>0</v>
      </c>
    </row>
    <row r="20" spans="1:6" ht="27.6" x14ac:dyDescent="0.3">
      <c r="A20" s="4" t="s">
        <v>465</v>
      </c>
      <c r="B20" s="30" t="s">
        <v>1740</v>
      </c>
      <c r="C20" s="32" t="s">
        <v>1767</v>
      </c>
      <c r="D20" s="29" t="s">
        <v>255</v>
      </c>
      <c r="E20" s="31">
        <f>IF(AND(E9&gt;E7,E9&gt;E8,E9&gt;E10,E9&gt;E11,E9&gt;E12),E9-E14,E9)</f>
        <v>0</v>
      </c>
      <c r="F20" s="662">
        <f>IF(AND(F9&gt;F7,F9&gt;F8,F9&gt;F10,F9&gt;F11,F9&gt;F12),F9-F14,F9)</f>
        <v>0</v>
      </c>
    </row>
    <row r="21" spans="1:6" ht="27.6" x14ac:dyDescent="0.3">
      <c r="A21" s="4" t="s">
        <v>466</v>
      </c>
      <c r="B21" s="30" t="s">
        <v>1731</v>
      </c>
      <c r="C21" s="32" t="s">
        <v>1768</v>
      </c>
      <c r="D21" s="29" t="s">
        <v>255</v>
      </c>
      <c r="E21" s="611">
        <f>IF(AND(E10&gt;E7,E10&gt;E8,E10&gt;E9,E10&gt;E11,E10&gt;E12),E10-E14,E10)</f>
        <v>0</v>
      </c>
      <c r="F21" s="662">
        <f>IF(AND(F10&gt;F7,F10&gt;F8,F10&gt;F9,F10&gt;F11,F10&gt;F12),F10-F14,F10)</f>
        <v>0</v>
      </c>
    </row>
    <row r="22" spans="1:6" ht="27.6" x14ac:dyDescent="0.3">
      <c r="A22" s="4" t="s">
        <v>1733</v>
      </c>
      <c r="B22" s="30" t="s">
        <v>1732</v>
      </c>
      <c r="C22" s="32" t="s">
        <v>1769</v>
      </c>
      <c r="D22" s="29" t="s">
        <v>255</v>
      </c>
      <c r="E22" s="611">
        <f>IF(AND(E11&gt;E7,E11&gt;E8,E11&gt;E9,E11&gt;E10,E11&gt;E12),E11-E14,E11)</f>
        <v>0</v>
      </c>
      <c r="F22" s="662">
        <f>IF(AND(F11&gt;F7,F11&gt;F8,F11&gt;F9,F11&gt;F10,F11&gt;F12),F11-F14,F11)</f>
        <v>0</v>
      </c>
    </row>
    <row r="23" spans="1:6" ht="27.6" x14ac:dyDescent="0.3">
      <c r="A23" s="4" t="s">
        <v>1734</v>
      </c>
      <c r="B23" s="30" t="s">
        <v>467</v>
      </c>
      <c r="C23" s="32" t="s">
        <v>1925</v>
      </c>
      <c r="D23" s="29" t="s">
        <v>255</v>
      </c>
      <c r="E23" s="31">
        <f>IF(AND(E12&gt;E7,E12&gt;E8,E12&gt;E9,E12&gt;E10,E12&gt;E11),E12-E14,E12)</f>
        <v>0</v>
      </c>
      <c r="F23" s="662">
        <f>IF(AND(F12&gt;F7,F12&gt;F8,F12&gt;F9,F12&gt;F10,F12&gt;F11),F12-F14,F12)</f>
        <v>0</v>
      </c>
    </row>
    <row r="24" spans="1:6" x14ac:dyDescent="0.3">
      <c r="A24" s="634"/>
      <c r="B24" s="628"/>
      <c r="C24" s="630"/>
      <c r="D24" s="627"/>
      <c r="E24" s="629"/>
      <c r="F24" s="629"/>
    </row>
    <row r="25" spans="1:6" ht="27.6" x14ac:dyDescent="0.3">
      <c r="A25" s="136">
        <v>4</v>
      </c>
      <c r="B25" s="33" t="s">
        <v>468</v>
      </c>
      <c r="C25" s="34" t="s">
        <v>1770</v>
      </c>
      <c r="D25" s="27" t="s">
        <v>255</v>
      </c>
      <c r="E25" s="35">
        <f>E16-E23</f>
        <v>0</v>
      </c>
      <c r="F25" s="35">
        <f>F16-F23</f>
        <v>0</v>
      </c>
    </row>
    <row r="26" spans="1:6" x14ac:dyDescent="0.3">
      <c r="A26" s="635"/>
      <c r="B26" s="37"/>
      <c r="C26" s="37"/>
      <c r="D26" s="38"/>
      <c r="E26" s="39"/>
      <c r="F26" s="39"/>
    </row>
    <row r="27" spans="1:6" x14ac:dyDescent="0.3">
      <c r="A27" s="633">
        <v>5</v>
      </c>
      <c r="B27" s="29" t="s">
        <v>469</v>
      </c>
      <c r="C27" s="32">
        <v>860</v>
      </c>
      <c r="D27" s="29" t="s">
        <v>1</v>
      </c>
      <c r="E27" s="31">
        <v>860</v>
      </c>
      <c r="F27" s="31">
        <v>860</v>
      </c>
    </row>
    <row r="28" spans="1:6" x14ac:dyDescent="0.3">
      <c r="A28" s="633">
        <v>6</v>
      </c>
      <c r="B28" s="29" t="s">
        <v>470</v>
      </c>
      <c r="C28" s="647" t="s">
        <v>1771</v>
      </c>
      <c r="D28" s="29" t="s">
        <v>1</v>
      </c>
      <c r="E28" s="31">
        <f>'Form Sa1'!H1026</f>
        <v>0</v>
      </c>
      <c r="F28" s="31">
        <f>'Form Sa1'!I1026</f>
        <v>0</v>
      </c>
    </row>
    <row r="29" spans="1:6" x14ac:dyDescent="0.3">
      <c r="A29" s="633">
        <v>7</v>
      </c>
      <c r="B29" s="29" t="s">
        <v>471</v>
      </c>
      <c r="C29" s="647" t="s">
        <v>1772</v>
      </c>
      <c r="D29" s="29" t="s">
        <v>1</v>
      </c>
      <c r="E29" s="31">
        <f>'Form Sa1'!H1027</f>
        <v>0</v>
      </c>
      <c r="F29" s="31">
        <f>'Form Sa1'!I1027</f>
        <v>0</v>
      </c>
    </row>
    <row r="30" spans="1:6" x14ac:dyDescent="0.3">
      <c r="A30" s="633">
        <v>8</v>
      </c>
      <c r="B30" s="29" t="s">
        <v>1741</v>
      </c>
      <c r="C30" s="647" t="s">
        <v>1773</v>
      </c>
      <c r="D30" s="29" t="s">
        <v>1</v>
      </c>
      <c r="E30" s="31">
        <f>'Form Sa1'!H1028</f>
        <v>0</v>
      </c>
      <c r="F30" s="31">
        <f>'Form Sa1'!I1028</f>
        <v>0</v>
      </c>
    </row>
    <row r="31" spans="1:6" ht="27.6" x14ac:dyDescent="0.3">
      <c r="A31" s="633">
        <v>9</v>
      </c>
      <c r="B31" s="32" t="s">
        <v>1735</v>
      </c>
      <c r="C31" s="647" t="s">
        <v>1774</v>
      </c>
      <c r="D31" s="29" t="s">
        <v>1</v>
      </c>
      <c r="E31" s="611">
        <f>'Form Sa1'!H1030</f>
        <v>0</v>
      </c>
      <c r="F31" s="611">
        <f>'Form Sa1'!I1030</f>
        <v>0</v>
      </c>
    </row>
    <row r="32" spans="1:6" x14ac:dyDescent="0.3">
      <c r="A32" s="633">
        <v>10</v>
      </c>
      <c r="B32" s="32" t="s">
        <v>1736</v>
      </c>
      <c r="C32" s="647" t="s">
        <v>1775</v>
      </c>
      <c r="D32" s="29" t="s">
        <v>1</v>
      </c>
      <c r="E32" s="611">
        <f>'Form Sa1'!H1029</f>
        <v>0</v>
      </c>
      <c r="F32" s="611">
        <f>'Form Sa1'!I1029</f>
        <v>0</v>
      </c>
    </row>
    <row r="33" spans="1:6" x14ac:dyDescent="0.3">
      <c r="A33" s="633">
        <v>11</v>
      </c>
      <c r="B33" s="32" t="s">
        <v>472</v>
      </c>
      <c r="C33" s="647" t="s">
        <v>1852</v>
      </c>
      <c r="D33" s="29" t="s">
        <v>1</v>
      </c>
      <c r="E33" s="31">
        <f>E46</f>
        <v>0</v>
      </c>
      <c r="F33" s="31">
        <f>F46</f>
        <v>0</v>
      </c>
    </row>
    <row r="34" spans="1:6" x14ac:dyDescent="0.3">
      <c r="A34" s="634"/>
      <c r="B34" s="630"/>
      <c r="C34" s="627"/>
      <c r="D34" s="627"/>
      <c r="E34" s="629"/>
      <c r="F34" s="629"/>
    </row>
    <row r="35" spans="1:6" x14ac:dyDescent="0.3">
      <c r="A35" s="570">
        <v>12</v>
      </c>
      <c r="B35" s="32" t="s">
        <v>1746</v>
      </c>
      <c r="C35" s="647" t="s">
        <v>1776</v>
      </c>
      <c r="D35" s="638" t="s">
        <v>122</v>
      </c>
      <c r="E35" s="621">
        <f>'Form Sa1'!H681</f>
        <v>0</v>
      </c>
      <c r="F35" s="621">
        <f>'Form Sa1'!I681</f>
        <v>0</v>
      </c>
    </row>
    <row r="36" spans="1:6" x14ac:dyDescent="0.3">
      <c r="A36" s="570">
        <v>13</v>
      </c>
      <c r="B36" s="32" t="s">
        <v>473</v>
      </c>
      <c r="C36" s="647" t="s">
        <v>1853</v>
      </c>
      <c r="D36" s="29" t="s">
        <v>122</v>
      </c>
      <c r="E36" s="31">
        <f>'Form Sa1'!H690</f>
        <v>0</v>
      </c>
      <c r="F36" s="31">
        <f>'Form Sa1'!I690</f>
        <v>0</v>
      </c>
    </row>
    <row r="37" spans="1:6" x14ac:dyDescent="0.3">
      <c r="A37" s="570">
        <v>14</v>
      </c>
      <c r="B37" s="32" t="s">
        <v>474</v>
      </c>
      <c r="C37" s="647" t="s">
        <v>1854</v>
      </c>
      <c r="D37" s="29" t="s">
        <v>122</v>
      </c>
      <c r="E37" s="31">
        <f>'Form Sa1'!H699</f>
        <v>0</v>
      </c>
      <c r="F37" s="31">
        <f>'Form Sa1'!I699</f>
        <v>0</v>
      </c>
    </row>
    <row r="38" spans="1:6" x14ac:dyDescent="0.3">
      <c r="A38" s="570">
        <v>15</v>
      </c>
      <c r="B38" s="32" t="s">
        <v>1737</v>
      </c>
      <c r="C38" s="647" t="s">
        <v>1777</v>
      </c>
      <c r="D38" s="29" t="s">
        <v>122</v>
      </c>
      <c r="E38" s="611">
        <f>'Form Sa1'!H712</f>
        <v>0</v>
      </c>
      <c r="F38" s="611">
        <f>'Form Sa1'!I712</f>
        <v>0</v>
      </c>
    </row>
    <row r="39" spans="1:6" x14ac:dyDescent="0.3">
      <c r="A39" s="570">
        <v>16</v>
      </c>
      <c r="B39" s="32" t="s">
        <v>1738</v>
      </c>
      <c r="C39" s="647" t="s">
        <v>1778</v>
      </c>
      <c r="D39" s="29" t="s">
        <v>122</v>
      </c>
      <c r="E39" s="611">
        <f>'Form Sa1'!H739</f>
        <v>0</v>
      </c>
      <c r="F39" s="611">
        <f>'Form Sa1'!I739</f>
        <v>0</v>
      </c>
    </row>
    <row r="40" spans="1:6" x14ac:dyDescent="0.3">
      <c r="A40" s="634"/>
      <c r="B40" s="630"/>
      <c r="C40" s="627"/>
      <c r="D40" s="627"/>
      <c r="E40" s="629"/>
      <c r="F40" s="629"/>
    </row>
    <row r="41" spans="1:6" s="545" customFormat="1" x14ac:dyDescent="0.3">
      <c r="A41" s="570">
        <v>17</v>
      </c>
      <c r="B41" s="29" t="s">
        <v>1747</v>
      </c>
      <c r="C41" s="545" t="s">
        <v>1780</v>
      </c>
      <c r="D41" s="29" t="s">
        <v>1</v>
      </c>
      <c r="E41" s="611">
        <f t="shared" ref="E41:F45" si="0">E28/(1-E35/100)</f>
        <v>0</v>
      </c>
      <c r="F41" s="611">
        <f t="shared" si="0"/>
        <v>0</v>
      </c>
    </row>
    <row r="42" spans="1:6" x14ac:dyDescent="0.3">
      <c r="A42" s="570">
        <v>18</v>
      </c>
      <c r="B42" s="29" t="s">
        <v>475</v>
      </c>
      <c r="C42" s="29" t="s">
        <v>1856</v>
      </c>
      <c r="D42" s="29" t="s">
        <v>1</v>
      </c>
      <c r="E42" s="31">
        <f t="shared" si="0"/>
        <v>0</v>
      </c>
      <c r="F42" s="31">
        <f t="shared" si="0"/>
        <v>0</v>
      </c>
    </row>
    <row r="43" spans="1:6" x14ac:dyDescent="0.3">
      <c r="A43" s="570">
        <v>19</v>
      </c>
      <c r="B43" s="29" t="s">
        <v>476</v>
      </c>
      <c r="C43" s="29" t="s">
        <v>1855</v>
      </c>
      <c r="D43" s="29" t="s">
        <v>1</v>
      </c>
      <c r="E43" s="31">
        <f t="shared" si="0"/>
        <v>0</v>
      </c>
      <c r="F43" s="31">
        <f t="shared" si="0"/>
        <v>0</v>
      </c>
    </row>
    <row r="44" spans="1:6" ht="27.6" x14ac:dyDescent="0.3">
      <c r="A44" s="570">
        <v>20</v>
      </c>
      <c r="B44" s="32" t="s">
        <v>1742</v>
      </c>
      <c r="C44" s="638" t="s">
        <v>1779</v>
      </c>
      <c r="D44" s="29" t="s">
        <v>1</v>
      </c>
      <c r="E44" s="611">
        <f t="shared" si="0"/>
        <v>0</v>
      </c>
      <c r="F44" s="611">
        <f t="shared" si="0"/>
        <v>0</v>
      </c>
    </row>
    <row r="45" spans="1:6" x14ac:dyDescent="0.3">
      <c r="A45" s="570">
        <v>21</v>
      </c>
      <c r="B45" s="32" t="s">
        <v>1743</v>
      </c>
      <c r="C45" s="29" t="s">
        <v>1781</v>
      </c>
      <c r="D45" s="29" t="s">
        <v>1</v>
      </c>
      <c r="E45" s="611">
        <f t="shared" si="0"/>
        <v>0</v>
      </c>
      <c r="F45" s="611">
        <f t="shared" si="0"/>
        <v>0</v>
      </c>
    </row>
    <row r="46" spans="1:6" x14ac:dyDescent="0.3">
      <c r="A46" s="570">
        <v>22</v>
      </c>
      <c r="B46" s="32" t="s">
        <v>1748</v>
      </c>
      <c r="C46" s="29" t="s">
        <v>1782</v>
      </c>
      <c r="D46" s="29" t="s">
        <v>1</v>
      </c>
      <c r="E46" s="611">
        <f>IFERROR((E41*E7+E8*E42+E43*E9+E44*E10+E11*E45)/SUM(E7:E11),0)</f>
        <v>0</v>
      </c>
      <c r="F46" s="611">
        <f>IFERROR((F41*F7+F8*F42+F43*F9+F44*F10+F11*F45)/SUM(F7:F11),0)</f>
        <v>0</v>
      </c>
    </row>
    <row r="47" spans="1:6" x14ac:dyDescent="0.3">
      <c r="A47" s="634"/>
      <c r="B47" s="627"/>
      <c r="C47" s="627"/>
      <c r="D47" s="627"/>
      <c r="E47" s="629"/>
      <c r="F47" s="629"/>
    </row>
    <row r="48" spans="1:6" x14ac:dyDescent="0.3">
      <c r="A48" s="633">
        <v>23</v>
      </c>
      <c r="B48" s="32" t="s">
        <v>477</v>
      </c>
      <c r="C48" s="29" t="s">
        <v>1689</v>
      </c>
      <c r="D48" s="29" t="s">
        <v>122</v>
      </c>
      <c r="E48" s="36">
        <f t="shared" ref="E48:E53" si="1">IFERROR(E17*100/$E$25,0)</f>
        <v>0</v>
      </c>
      <c r="F48" s="36">
        <f t="shared" ref="F48:F53" si="2">IFERROR(F17*100/$F$25,0)</f>
        <v>0</v>
      </c>
    </row>
    <row r="49" spans="1:6" x14ac:dyDescent="0.3">
      <c r="A49" s="633">
        <v>24</v>
      </c>
      <c r="B49" s="32" t="s">
        <v>478</v>
      </c>
      <c r="C49" s="29" t="s">
        <v>1690</v>
      </c>
      <c r="D49" s="29" t="s">
        <v>122</v>
      </c>
      <c r="E49" s="36">
        <f t="shared" si="1"/>
        <v>0</v>
      </c>
      <c r="F49" s="36">
        <f t="shared" si="2"/>
        <v>0</v>
      </c>
    </row>
    <row r="50" spans="1:6" x14ac:dyDescent="0.3">
      <c r="A50" s="633">
        <v>25</v>
      </c>
      <c r="B50" s="32" t="s">
        <v>479</v>
      </c>
      <c r="C50" s="29" t="s">
        <v>1691</v>
      </c>
      <c r="D50" s="29" t="s">
        <v>122</v>
      </c>
      <c r="E50" s="36">
        <f t="shared" si="1"/>
        <v>0</v>
      </c>
      <c r="F50" s="36">
        <f t="shared" si="2"/>
        <v>0</v>
      </c>
    </row>
    <row r="51" spans="1:6" x14ac:dyDescent="0.3">
      <c r="A51" s="633">
        <v>26</v>
      </c>
      <c r="B51" s="32" t="s">
        <v>480</v>
      </c>
      <c r="C51" s="29" t="s">
        <v>1692</v>
      </c>
      <c r="D51" s="29" t="s">
        <v>122</v>
      </c>
      <c r="E51" s="36">
        <f t="shared" si="1"/>
        <v>0</v>
      </c>
      <c r="F51" s="36">
        <f t="shared" si="2"/>
        <v>0</v>
      </c>
    </row>
    <row r="52" spans="1:6" ht="27.6" x14ac:dyDescent="0.3">
      <c r="A52" s="633">
        <v>27</v>
      </c>
      <c r="B52" s="32" t="s">
        <v>1744</v>
      </c>
      <c r="C52" s="29" t="s">
        <v>1783</v>
      </c>
      <c r="D52" s="29" t="s">
        <v>122</v>
      </c>
      <c r="E52" s="36">
        <f t="shared" si="1"/>
        <v>0</v>
      </c>
      <c r="F52" s="36">
        <f t="shared" si="2"/>
        <v>0</v>
      </c>
    </row>
    <row r="53" spans="1:6" x14ac:dyDescent="0.3">
      <c r="A53" s="633">
        <v>28</v>
      </c>
      <c r="B53" s="32" t="s">
        <v>1745</v>
      </c>
      <c r="C53" s="29" t="s">
        <v>1784</v>
      </c>
      <c r="D53" s="29" t="s">
        <v>122</v>
      </c>
      <c r="E53" s="36">
        <f t="shared" si="1"/>
        <v>0</v>
      </c>
      <c r="F53" s="36">
        <f t="shared" si="2"/>
        <v>0</v>
      </c>
    </row>
    <row r="54" spans="1:6" x14ac:dyDescent="0.3">
      <c r="A54" s="634"/>
      <c r="B54" s="630"/>
      <c r="C54" s="627"/>
      <c r="D54" s="627"/>
      <c r="E54" s="631"/>
      <c r="F54" s="631"/>
    </row>
    <row r="55" spans="1:6" ht="27.6" x14ac:dyDescent="0.3">
      <c r="A55" s="633">
        <v>29</v>
      </c>
      <c r="B55" s="29" t="s">
        <v>481</v>
      </c>
      <c r="C55" s="32" t="s">
        <v>482</v>
      </c>
      <c r="D55" s="29" t="s">
        <v>1</v>
      </c>
      <c r="E55" s="941">
        <f>IFERROR((E17*E27+E18*E28+E19*E29+E20*E30+E21*E31+E22*E32)/E25,0)</f>
        <v>0</v>
      </c>
      <c r="F55" s="941">
        <f>IFERROR((F17*F27+F18*F28+F19*F29+F20*F30+F21*F31+F22*F32)/F25,0)</f>
        <v>0</v>
      </c>
    </row>
    <row r="56" spans="1:6" ht="27.6" x14ac:dyDescent="0.3">
      <c r="A56" s="633">
        <v>30</v>
      </c>
      <c r="B56" s="29" t="s">
        <v>483</v>
      </c>
      <c r="C56" s="32" t="s">
        <v>484</v>
      </c>
      <c r="D56" s="29" t="s">
        <v>1</v>
      </c>
      <c r="E56" s="31"/>
      <c r="F56" s="31">
        <f>(F27*$E$48+F28*$E$49+F29*$E$50+F30*$E$51+F31*$E$52+F32*$E$53)/100</f>
        <v>0</v>
      </c>
    </row>
    <row r="57" spans="1:6" x14ac:dyDescent="0.3">
      <c r="A57" s="633">
        <v>31</v>
      </c>
      <c r="B57" s="37" t="s">
        <v>485</v>
      </c>
      <c r="C57" s="37" t="s">
        <v>486</v>
      </c>
      <c r="D57" s="38" t="s">
        <v>7</v>
      </c>
      <c r="E57" s="39"/>
      <c r="F57" s="39">
        <f>F25*(F55-F56)/10</f>
        <v>0</v>
      </c>
    </row>
    <row r="58" spans="1:6" x14ac:dyDescent="0.3">
      <c r="A58" s="633">
        <v>32</v>
      </c>
      <c r="B58" s="37" t="s">
        <v>487</v>
      </c>
      <c r="C58" s="37" t="s">
        <v>1693</v>
      </c>
      <c r="D58" s="38" t="s">
        <v>7</v>
      </c>
      <c r="E58" s="39"/>
      <c r="F58" s="39">
        <f>(F14-E14)*(F46-F33)/10</f>
        <v>0</v>
      </c>
    </row>
    <row r="59" spans="1:6" x14ac:dyDescent="0.3">
      <c r="A59" s="633">
        <v>33</v>
      </c>
      <c r="B59" s="37" t="s">
        <v>488</v>
      </c>
      <c r="C59" s="38" t="s">
        <v>489</v>
      </c>
      <c r="D59" s="38" t="s">
        <v>7</v>
      </c>
      <c r="E59" s="39"/>
      <c r="F59" s="39">
        <f>(F57+F58)</f>
        <v>0</v>
      </c>
    </row>
    <row r="60" spans="1:6" x14ac:dyDescent="0.3">
      <c r="A60" s="636"/>
      <c r="B60" s="40"/>
      <c r="C60" s="40"/>
      <c r="D60" s="40"/>
      <c r="E60" s="40"/>
      <c r="F60" s="40"/>
    </row>
    <row r="61" spans="1:6" x14ac:dyDescent="0.3">
      <c r="A61" s="636"/>
      <c r="B61" s="40"/>
      <c r="C61" s="40"/>
      <c r="D61" s="40"/>
      <c r="E61" s="40"/>
      <c r="F61" s="40"/>
    </row>
    <row r="62" spans="1:6" x14ac:dyDescent="0.3">
      <c r="A62" s="636"/>
      <c r="B62" s="40"/>
      <c r="C62" s="40"/>
      <c r="D62" s="40"/>
      <c r="E62" s="40"/>
      <c r="F62" s="40"/>
    </row>
    <row r="63" spans="1:6" x14ac:dyDescent="0.3">
      <c r="A63" s="636"/>
      <c r="B63" s="40"/>
      <c r="C63" s="40"/>
      <c r="D63" s="40"/>
      <c r="E63" s="40"/>
      <c r="F63" s="40"/>
    </row>
    <row r="64" spans="1:6" x14ac:dyDescent="0.3">
      <c r="A64" s="636"/>
      <c r="B64" s="40"/>
      <c r="C64" s="40"/>
      <c r="D64" s="40"/>
      <c r="E64" s="40"/>
      <c r="F64" s="40"/>
    </row>
  </sheetData>
  <sheetProtection algorithmName="SHA-512" hashValue="beVTFmN4qyxzpBCO4g1Rtnwh/MElef0HQmEcEQI9f87s1p0G3OayYS+gYx4K5TBRY0ZIeq9U4kU5htPsYHq2bg==" saltValue="fThriknsNikgw+s2bd3WJw==" spinCount="100000" sheet="1" objects="1" scenarios="1"/>
  <customSheetViews>
    <customSheetView guid="{808D63CE-AAC2-4BB4-99F0-D9F2ED9063AB}" topLeftCell="A7">
      <selection activeCell="A18" sqref="A18"/>
      <pageMargins left="0.7" right="0.7" top="0.75" bottom="0.75" header="0.3" footer="0.3"/>
    </customSheetView>
  </customSheetViews>
  <mergeCells count="4">
    <mergeCell ref="A1:F1"/>
    <mergeCell ref="A2:B2"/>
    <mergeCell ref="C2:F2"/>
    <mergeCell ref="A3:C3"/>
  </mergeCells>
  <pageMargins left="1.1023622047244095" right="0.70866141732283472" top="0.74803149606299213" bottom="0.74803149606299213" header="0.31496062992125984" footer="0.31496062992125984"/>
  <pageSetup paperSize="9" scale="92" orientation="landscape" r:id="rId1"/>
  <rowBreaks count="2" manualBreakCount="2">
    <brk id="23" max="16383" man="1"/>
    <brk id="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9"/>
  <sheetViews>
    <sheetView zoomScaleNormal="100" workbookViewId="0">
      <selection activeCell="I13" sqref="I13"/>
    </sheetView>
  </sheetViews>
  <sheetFormatPr defaultRowHeight="14.4" x14ac:dyDescent="0.3"/>
  <cols>
    <col min="1" max="1" width="8" customWidth="1"/>
    <col min="2" max="2" width="47.88671875" customWidth="1"/>
    <col min="3" max="3" width="11.6640625" customWidth="1"/>
    <col min="5" max="5" width="15.6640625" customWidth="1"/>
    <col min="6" max="6" width="11.5546875" customWidth="1"/>
    <col min="7" max="7" width="13.33203125" customWidth="1"/>
    <col min="8" max="8" width="10.6640625" customWidth="1"/>
    <col min="9" max="9" width="11.33203125" customWidth="1"/>
    <col min="10" max="11" width="17.44140625" customWidth="1"/>
    <col min="12" max="12" width="21.33203125" customWidth="1"/>
    <col min="13" max="13" width="29.88671875" customWidth="1"/>
  </cols>
  <sheetData>
    <row r="1" spans="1:13" ht="25.8" x14ac:dyDescent="0.3">
      <c r="A1" s="1052" t="s">
        <v>855</v>
      </c>
      <c r="B1" s="1053"/>
      <c r="C1" s="1053"/>
      <c r="D1" s="1053"/>
      <c r="E1" s="1053"/>
      <c r="F1" s="1053"/>
      <c r="G1" s="1053"/>
      <c r="H1" s="1053"/>
      <c r="I1" s="1053"/>
      <c r="J1" s="1053"/>
      <c r="K1" s="1053"/>
      <c r="L1" s="1053"/>
      <c r="M1" s="1053"/>
    </row>
    <row r="2" spans="1:13" x14ac:dyDescent="0.3">
      <c r="A2" s="1204" t="s">
        <v>193</v>
      </c>
      <c r="B2" s="1204"/>
      <c r="C2" s="1204"/>
      <c r="D2" s="1204"/>
      <c r="E2" s="1205">
        <f>'General Information'!C3</f>
        <v>0</v>
      </c>
      <c r="F2" s="1205"/>
      <c r="G2" s="1205"/>
      <c r="H2" s="1205"/>
      <c r="I2" s="1205"/>
      <c r="J2" s="1205"/>
      <c r="K2" s="1205"/>
      <c r="L2" s="1205"/>
      <c r="M2" s="1205"/>
    </row>
    <row r="3" spans="1:13" x14ac:dyDescent="0.3">
      <c r="A3" s="1206"/>
      <c r="B3" s="1206"/>
      <c r="C3" s="1206"/>
      <c r="D3" s="1206"/>
      <c r="E3" s="1206"/>
      <c r="F3" s="1206"/>
      <c r="G3" s="1206"/>
      <c r="H3" s="1206"/>
      <c r="I3" s="1207"/>
      <c r="J3" s="1016" t="s">
        <v>2578</v>
      </c>
      <c r="K3" s="1016" t="s">
        <v>2578</v>
      </c>
      <c r="L3" s="1208"/>
      <c r="M3" s="1206"/>
    </row>
    <row r="4" spans="1:13" ht="43.2" x14ac:dyDescent="0.3">
      <c r="A4" s="1202" t="s">
        <v>510</v>
      </c>
      <c r="B4" s="1202" t="s">
        <v>856</v>
      </c>
      <c r="C4" s="1202" t="s">
        <v>857</v>
      </c>
      <c r="D4" s="1202" t="s">
        <v>858</v>
      </c>
      <c r="E4" s="84" t="s">
        <v>859</v>
      </c>
      <c r="F4" s="83" t="s">
        <v>860</v>
      </c>
      <c r="G4" s="83" t="s">
        <v>861</v>
      </c>
      <c r="H4" s="83" t="s">
        <v>862</v>
      </c>
      <c r="I4" s="83" t="s">
        <v>118</v>
      </c>
      <c r="J4" s="83" t="s">
        <v>863</v>
      </c>
      <c r="K4" s="83" t="s">
        <v>864</v>
      </c>
      <c r="L4" s="84" t="s">
        <v>189</v>
      </c>
      <c r="M4" s="84" t="s">
        <v>423</v>
      </c>
    </row>
    <row r="5" spans="1:13" ht="28.8" x14ac:dyDescent="0.3">
      <c r="A5" s="1203"/>
      <c r="B5" s="1203"/>
      <c r="C5" s="1203"/>
      <c r="D5" s="1203"/>
      <c r="E5" s="85" t="s">
        <v>844</v>
      </c>
      <c r="F5" s="86" t="s">
        <v>138</v>
      </c>
      <c r="G5" s="83" t="s">
        <v>865</v>
      </c>
      <c r="H5" s="86" t="s">
        <v>138</v>
      </c>
      <c r="I5" s="83" t="s">
        <v>866</v>
      </c>
      <c r="J5" s="83" t="s">
        <v>867</v>
      </c>
      <c r="K5" s="83" t="s">
        <v>868</v>
      </c>
      <c r="L5" s="85"/>
      <c r="M5" s="85"/>
    </row>
    <row r="6" spans="1:13" s="529" customFormat="1" x14ac:dyDescent="0.3">
      <c r="A6" s="522">
        <v>1</v>
      </c>
      <c r="B6" s="519"/>
      <c r="C6" s="519"/>
      <c r="D6" s="519"/>
      <c r="E6" s="519"/>
      <c r="F6" s="522"/>
      <c r="G6" s="522"/>
      <c r="H6" s="522"/>
      <c r="I6" s="522"/>
      <c r="J6" s="522"/>
      <c r="K6" s="522"/>
      <c r="L6" s="519"/>
      <c r="M6" s="519"/>
    </row>
    <row r="7" spans="1:13" s="529" customFormat="1" x14ac:dyDescent="0.3">
      <c r="A7" s="522">
        <v>2</v>
      </c>
      <c r="B7" s="519"/>
      <c r="C7" s="519"/>
      <c r="D7" s="519"/>
      <c r="E7" s="519"/>
      <c r="F7" s="522"/>
      <c r="G7" s="522"/>
      <c r="H7" s="522"/>
      <c r="I7" s="522"/>
      <c r="J7" s="522"/>
      <c r="K7" s="522"/>
      <c r="L7" s="519"/>
      <c r="M7" s="519"/>
    </row>
    <row r="8" spans="1:13" s="529" customFormat="1" x14ac:dyDescent="0.3">
      <c r="A8" s="522">
        <v>3</v>
      </c>
      <c r="B8" s="519"/>
      <c r="C8" s="519"/>
      <c r="D8" s="519"/>
      <c r="E8" s="519"/>
      <c r="F8" s="522"/>
      <c r="G8" s="522"/>
      <c r="H8" s="522"/>
      <c r="I8" s="522"/>
      <c r="J8" s="522"/>
      <c r="K8" s="522"/>
      <c r="L8" s="519"/>
      <c r="M8" s="519"/>
    </row>
    <row r="9" spans="1:13" s="529" customFormat="1" x14ac:dyDescent="0.3">
      <c r="A9" s="522">
        <v>4</v>
      </c>
      <c r="B9" s="519"/>
      <c r="C9" s="519"/>
      <c r="D9" s="519"/>
      <c r="E9" s="519"/>
      <c r="F9" s="522"/>
      <c r="G9" s="522"/>
      <c r="H9" s="522"/>
      <c r="I9" s="522"/>
      <c r="J9" s="522"/>
      <c r="K9" s="522"/>
      <c r="L9" s="519"/>
      <c r="M9" s="519"/>
    </row>
    <row r="10" spans="1:13" s="529" customFormat="1" x14ac:dyDescent="0.3">
      <c r="A10" s="522">
        <v>5</v>
      </c>
      <c r="B10" s="519"/>
      <c r="C10" s="519"/>
      <c r="D10" s="519"/>
      <c r="E10" s="519"/>
      <c r="F10" s="522"/>
      <c r="G10" s="522"/>
      <c r="H10" s="522"/>
      <c r="I10" s="522"/>
      <c r="J10" s="522"/>
      <c r="K10" s="522"/>
      <c r="L10" s="519"/>
      <c r="M10" s="519"/>
    </row>
    <row r="11" spans="1:13" s="529" customFormat="1" x14ac:dyDescent="0.3">
      <c r="A11" s="522">
        <v>6</v>
      </c>
      <c r="B11" s="519"/>
      <c r="C11" s="519"/>
      <c r="D11" s="519"/>
      <c r="E11" s="519"/>
      <c r="F11" s="522"/>
      <c r="G11" s="522"/>
      <c r="H11" s="522"/>
      <c r="I11" s="522"/>
      <c r="J11" s="522"/>
      <c r="K11" s="522"/>
      <c r="L11" s="519"/>
      <c r="M11" s="519"/>
    </row>
    <row r="12" spans="1:13" s="529" customFormat="1" x14ac:dyDescent="0.3">
      <c r="A12" s="522">
        <v>7</v>
      </c>
      <c r="B12" s="519"/>
      <c r="C12" s="519"/>
      <c r="D12" s="519"/>
      <c r="E12" s="519"/>
      <c r="F12" s="522"/>
      <c r="G12" s="522"/>
      <c r="H12" s="522"/>
      <c r="I12" s="522"/>
      <c r="J12" s="522"/>
      <c r="K12" s="522"/>
      <c r="L12" s="519"/>
      <c r="M12" s="519"/>
    </row>
    <row r="13" spans="1:13" s="529" customFormat="1" x14ac:dyDescent="0.3">
      <c r="A13" s="522">
        <v>8</v>
      </c>
      <c r="B13" s="519"/>
      <c r="C13" s="519"/>
      <c r="D13" s="519"/>
      <c r="E13" s="519"/>
      <c r="F13" s="522"/>
      <c r="G13" s="522"/>
      <c r="H13" s="522"/>
      <c r="I13" s="522"/>
      <c r="J13" s="522"/>
      <c r="K13" s="522"/>
      <c r="L13" s="519"/>
      <c r="M13" s="519"/>
    </row>
    <row r="14" spans="1:13" s="529" customFormat="1" x14ac:dyDescent="0.3">
      <c r="A14" s="522">
        <v>9</v>
      </c>
      <c r="B14" s="519"/>
      <c r="C14" s="519"/>
      <c r="D14" s="519"/>
      <c r="E14" s="519"/>
      <c r="F14" s="522"/>
      <c r="G14" s="522"/>
      <c r="H14" s="522"/>
      <c r="I14" s="522"/>
      <c r="J14" s="522"/>
      <c r="K14" s="522"/>
      <c r="L14" s="519"/>
      <c r="M14" s="519"/>
    </row>
    <row r="15" spans="1:13" s="529" customFormat="1" x14ac:dyDescent="0.3">
      <c r="A15" s="522">
        <v>10</v>
      </c>
      <c r="B15" s="519"/>
      <c r="C15" s="519"/>
      <c r="D15" s="519"/>
      <c r="E15" s="519"/>
      <c r="F15" s="522"/>
      <c r="G15" s="522"/>
      <c r="H15" s="522"/>
      <c r="I15" s="522"/>
      <c r="J15" s="522"/>
      <c r="K15" s="522"/>
      <c r="L15" s="519"/>
      <c r="M15" s="519"/>
    </row>
    <row r="16" spans="1:13" s="529" customFormat="1" x14ac:dyDescent="0.3">
      <c r="A16" s="522">
        <v>11</v>
      </c>
      <c r="B16" s="519"/>
      <c r="C16" s="519"/>
      <c r="D16" s="519"/>
      <c r="E16" s="519"/>
      <c r="F16" s="522"/>
      <c r="G16" s="522"/>
      <c r="H16" s="522"/>
      <c r="I16" s="522"/>
      <c r="J16" s="522"/>
      <c r="K16" s="522"/>
      <c r="L16" s="519"/>
      <c r="M16" s="519"/>
    </row>
    <row r="17" spans="1:13" s="529" customFormat="1" x14ac:dyDescent="0.3">
      <c r="A17" s="522">
        <v>12</v>
      </c>
      <c r="B17" s="519"/>
      <c r="C17" s="519"/>
      <c r="D17" s="519"/>
      <c r="E17" s="519"/>
      <c r="F17" s="522"/>
      <c r="G17" s="522"/>
      <c r="H17" s="522"/>
      <c r="I17" s="522"/>
      <c r="J17" s="522"/>
      <c r="K17" s="522"/>
      <c r="L17" s="519"/>
      <c r="M17" s="519"/>
    </row>
    <row r="18" spans="1:13" s="529" customFormat="1" x14ac:dyDescent="0.3">
      <c r="A18" s="522">
        <v>13</v>
      </c>
      <c r="B18" s="519"/>
      <c r="C18" s="519"/>
      <c r="D18" s="519"/>
      <c r="E18" s="519"/>
      <c r="F18" s="522"/>
      <c r="G18" s="522"/>
      <c r="H18" s="522"/>
      <c r="I18" s="522"/>
      <c r="J18" s="522"/>
      <c r="K18" s="522"/>
      <c r="L18" s="519"/>
      <c r="M18" s="519"/>
    </row>
    <row r="19" spans="1:13" s="529" customFormat="1" x14ac:dyDescent="0.3">
      <c r="A19" s="522">
        <v>14</v>
      </c>
      <c r="B19" s="519"/>
      <c r="C19" s="519"/>
      <c r="D19" s="519"/>
      <c r="E19" s="519"/>
      <c r="F19" s="522"/>
      <c r="G19" s="522"/>
      <c r="H19" s="522"/>
      <c r="I19" s="522"/>
      <c r="J19" s="522"/>
      <c r="K19" s="522"/>
      <c r="L19" s="519"/>
      <c r="M19" s="519"/>
    </row>
    <row r="20" spans="1:13" s="529" customFormat="1" x14ac:dyDescent="0.3">
      <c r="A20" s="522">
        <v>15</v>
      </c>
      <c r="B20" s="519"/>
      <c r="C20" s="519"/>
      <c r="D20" s="519"/>
      <c r="E20" s="519"/>
      <c r="F20" s="522"/>
      <c r="G20" s="522"/>
      <c r="H20" s="522"/>
      <c r="I20" s="522"/>
      <c r="J20" s="522"/>
      <c r="K20" s="522"/>
      <c r="L20" s="519"/>
      <c r="M20" s="519"/>
    </row>
    <row r="21" spans="1:13" s="529" customFormat="1" x14ac:dyDescent="0.3">
      <c r="A21" s="522">
        <v>16</v>
      </c>
      <c r="B21" s="519"/>
      <c r="C21" s="519"/>
      <c r="D21" s="519"/>
      <c r="E21" s="519"/>
      <c r="F21" s="522"/>
      <c r="G21" s="522"/>
      <c r="H21" s="522"/>
      <c r="I21" s="522"/>
      <c r="J21" s="522"/>
      <c r="K21" s="522"/>
      <c r="L21" s="519"/>
      <c r="M21" s="519"/>
    </row>
    <row r="22" spans="1:13" s="529" customFormat="1" x14ac:dyDescent="0.3">
      <c r="A22" s="522">
        <v>17</v>
      </c>
      <c r="B22" s="519"/>
      <c r="C22" s="519"/>
      <c r="D22" s="519"/>
      <c r="E22" s="519"/>
      <c r="F22" s="522"/>
      <c r="G22" s="522"/>
      <c r="H22" s="522"/>
      <c r="I22" s="522"/>
      <c r="J22" s="522"/>
      <c r="K22" s="522"/>
      <c r="L22" s="519"/>
      <c r="M22" s="519"/>
    </row>
    <row r="23" spans="1:13" s="529" customFormat="1" x14ac:dyDescent="0.3">
      <c r="A23" s="522">
        <v>18</v>
      </c>
      <c r="B23" s="519"/>
      <c r="C23" s="519"/>
      <c r="D23" s="519"/>
      <c r="E23" s="519"/>
      <c r="F23" s="522"/>
      <c r="G23" s="522"/>
      <c r="H23" s="522"/>
      <c r="I23" s="522"/>
      <c r="J23" s="522"/>
      <c r="K23" s="522"/>
      <c r="L23" s="519"/>
      <c r="M23" s="519"/>
    </row>
    <row r="24" spans="1:13" s="529" customFormat="1" x14ac:dyDescent="0.3">
      <c r="A24" s="522">
        <v>19</v>
      </c>
      <c r="B24" s="519"/>
      <c r="C24" s="519"/>
      <c r="D24" s="519"/>
      <c r="E24" s="519"/>
      <c r="F24" s="522"/>
      <c r="G24" s="522"/>
      <c r="H24" s="522"/>
      <c r="I24" s="522"/>
      <c r="J24" s="522"/>
      <c r="K24" s="522"/>
      <c r="L24" s="519"/>
      <c r="M24" s="519"/>
    </row>
    <row r="25" spans="1:13" s="529" customFormat="1" x14ac:dyDescent="0.3">
      <c r="A25" s="522">
        <v>20</v>
      </c>
      <c r="B25" s="519"/>
      <c r="C25" s="519"/>
      <c r="D25" s="519"/>
      <c r="E25" s="519"/>
      <c r="F25" s="522"/>
      <c r="G25" s="522"/>
      <c r="H25" s="522"/>
      <c r="I25" s="522"/>
      <c r="J25" s="522"/>
      <c r="K25" s="522"/>
      <c r="L25" s="519"/>
      <c r="M25" s="519"/>
    </row>
    <row r="26" spans="1:13" s="529" customFormat="1" x14ac:dyDescent="0.3">
      <c r="A26" s="522">
        <v>21</v>
      </c>
      <c r="B26" s="519"/>
      <c r="C26" s="519"/>
      <c r="D26" s="519"/>
      <c r="E26" s="519"/>
      <c r="F26" s="522"/>
      <c r="G26" s="522"/>
      <c r="H26" s="522"/>
      <c r="I26" s="522"/>
      <c r="J26" s="522"/>
      <c r="K26" s="522"/>
      <c r="L26" s="519"/>
      <c r="M26" s="519"/>
    </row>
    <row r="27" spans="1:13" x14ac:dyDescent="0.3">
      <c r="A27" s="1199" t="s">
        <v>735</v>
      </c>
      <c r="B27" s="1200"/>
      <c r="C27" s="1200"/>
      <c r="D27" s="1200"/>
      <c r="E27" s="1201"/>
      <c r="F27" s="87">
        <f t="shared" ref="F27:K27" si="0">SUM(F6:F26)</f>
        <v>0</v>
      </c>
      <c r="G27" s="87">
        <f t="shared" si="0"/>
        <v>0</v>
      </c>
      <c r="H27" s="87">
        <f t="shared" si="0"/>
        <v>0</v>
      </c>
      <c r="I27" s="87">
        <f t="shared" si="0"/>
        <v>0</v>
      </c>
      <c r="J27" s="87">
        <f t="shared" si="0"/>
        <v>0</v>
      </c>
      <c r="K27" s="87">
        <f t="shared" si="0"/>
        <v>0</v>
      </c>
      <c r="L27" s="88"/>
      <c r="M27" s="88"/>
    </row>
    <row r="28" spans="1:13" x14ac:dyDescent="0.3">
      <c r="A28" s="8" t="s">
        <v>869</v>
      </c>
      <c r="B28" t="s">
        <v>870</v>
      </c>
      <c r="F28" s="8"/>
      <c r="G28" s="8"/>
      <c r="H28" s="8"/>
      <c r="I28" s="8"/>
      <c r="J28" s="8"/>
      <c r="K28" s="8"/>
    </row>
    <row r="29" spans="1:13" x14ac:dyDescent="0.3">
      <c r="A29" s="8" t="s">
        <v>871</v>
      </c>
      <c r="B29" t="s">
        <v>872</v>
      </c>
      <c r="F29" s="8"/>
      <c r="G29" s="8"/>
      <c r="H29" s="8"/>
      <c r="I29" s="8"/>
      <c r="J29" s="8"/>
      <c r="K29" s="8"/>
    </row>
  </sheetData>
  <sheetProtection algorithmName="SHA-512" hashValue="CnP6cRsH1dqdkpI8uym4XFwknk4INRow7Qpwgm4O4q6C1Aw92QUcXWe4ef1WUpRvJzBu+aiW8QNjm0HP9aC4oA==" saltValue="ijEAg+JkRTYqBZz7ZDkj5Q==" spinCount="100000" sheet="1" objects="1" scenarios="1" insertRows="0"/>
  <customSheetViews>
    <customSheetView guid="{808D63CE-AAC2-4BB4-99F0-D9F2ED9063AB}">
      <selection activeCell="E2" sqref="E2:M2"/>
      <pageMargins left="0.7" right="0.7" top="0.75" bottom="0.75" header="0.3" footer="0.3"/>
    </customSheetView>
  </customSheetViews>
  <mergeCells count="10">
    <mergeCell ref="A27:E27"/>
    <mergeCell ref="C4:C5"/>
    <mergeCell ref="A1:M1"/>
    <mergeCell ref="A2:D2"/>
    <mergeCell ref="E2:M2"/>
    <mergeCell ref="A3:I3"/>
    <mergeCell ref="L3:M3"/>
    <mergeCell ref="A4:A5"/>
    <mergeCell ref="B4:B5"/>
    <mergeCell ref="D4:D5"/>
  </mergeCells>
  <pageMargins left="0.7" right="0.7" top="0.75" bottom="0.75" header="0.3" footer="0.3"/>
  <pageSetup scale="81"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V268"/>
  <sheetViews>
    <sheetView topLeftCell="A19" zoomScaleNormal="100" workbookViewId="0">
      <selection activeCell="E7" sqref="E7"/>
    </sheetView>
  </sheetViews>
  <sheetFormatPr defaultColWidth="0" defaultRowHeight="13.8" zeroHeight="1" x14ac:dyDescent="0.25"/>
  <cols>
    <col min="1" max="1" width="6.109375" style="345" customWidth="1"/>
    <col min="2" max="2" width="59.109375" style="346" customWidth="1"/>
    <col min="3" max="3" width="14.6640625" style="346" customWidth="1"/>
    <col min="4" max="4" width="18.5546875" style="346" customWidth="1"/>
    <col min="5" max="5" width="17.33203125" style="255" customWidth="1"/>
    <col min="6" max="6" width="16.88671875" style="255" customWidth="1"/>
    <col min="7" max="8" width="0" style="254" hidden="1" customWidth="1"/>
    <col min="9" max="16384" width="0" style="255" hidden="1"/>
  </cols>
  <sheetData>
    <row r="1" spans="1:256" s="253" customFormat="1" ht="26.4" x14ac:dyDescent="0.25">
      <c r="A1" s="1218" t="s">
        <v>1550</v>
      </c>
      <c r="B1" s="1219"/>
      <c r="C1" s="1219"/>
      <c r="D1" s="1219"/>
      <c r="E1" s="1219"/>
      <c r="F1" s="1220"/>
      <c r="G1" s="252"/>
      <c r="H1" s="252"/>
    </row>
    <row r="2" spans="1:256" x14ac:dyDescent="0.25">
      <c r="A2" s="1221" t="s">
        <v>280</v>
      </c>
      <c r="B2" s="1222"/>
      <c r="C2" s="1222"/>
      <c r="D2" s="1222"/>
      <c r="E2" s="1222"/>
      <c r="F2" s="1223"/>
    </row>
    <row r="3" spans="1:256" x14ac:dyDescent="0.25">
      <c r="A3" s="659"/>
      <c r="B3" s="682" t="s">
        <v>1935</v>
      </c>
      <c r="C3" s="1224" t="str">
        <f>'General Information'!G4</f>
        <v>SMELTER</v>
      </c>
      <c r="D3" s="1224"/>
      <c r="E3" s="1224"/>
      <c r="F3" s="1225"/>
    </row>
    <row r="4" spans="1:256" s="713" customFormat="1" ht="54.6" customHeight="1" x14ac:dyDescent="0.25">
      <c r="A4" s="709" t="s">
        <v>192</v>
      </c>
      <c r="B4" s="710" t="s">
        <v>191</v>
      </c>
      <c r="C4" s="710" t="s">
        <v>1968</v>
      </c>
      <c r="D4" s="710" t="s">
        <v>190</v>
      </c>
      <c r="E4" s="711" t="str">
        <f>'Form Sa1'!G6</f>
        <v>Baseline/ Previous Year (FY )  
FY: 2021-22</v>
      </c>
      <c r="F4" s="711" t="str">
        <f>'Form Sa1'!I6</f>
        <v>Current/ Assessment/ Target Year
FY: 2022-23</v>
      </c>
      <c r="G4" s="712"/>
      <c r="H4" s="712"/>
    </row>
    <row r="5" spans="1:256" x14ac:dyDescent="0.25">
      <c r="A5" s="257" t="s">
        <v>188</v>
      </c>
      <c r="B5" s="258" t="s">
        <v>324</v>
      </c>
      <c r="C5" s="259"/>
      <c r="D5" s="259"/>
      <c r="E5" s="260"/>
      <c r="F5" s="261"/>
    </row>
    <row r="6" spans="1:256" x14ac:dyDescent="0.25">
      <c r="A6" s="262" t="s">
        <v>186</v>
      </c>
      <c r="B6" s="256" t="s">
        <v>323</v>
      </c>
      <c r="C6" s="263"/>
      <c r="D6" s="263"/>
      <c r="E6" s="128"/>
      <c r="F6" s="264"/>
    </row>
    <row r="7" spans="1:256" x14ac:dyDescent="0.25">
      <c r="A7" s="265" t="s">
        <v>153</v>
      </c>
      <c r="B7" s="263" t="str">
        <f>'Form Sa1'!B11</f>
        <v>Total Hydrate Alumina Production</v>
      </c>
      <c r="C7" s="263" t="str">
        <f>'Form Sa1'!C11</f>
        <v>Annual</v>
      </c>
      <c r="D7" s="263" t="s">
        <v>53</v>
      </c>
      <c r="E7" s="128">
        <f>'Form Sa1'!H11</f>
        <v>0</v>
      </c>
      <c r="F7" s="128">
        <f>'Form Sa1'!I11</f>
        <v>0</v>
      </c>
    </row>
    <row r="8" spans="1:256" x14ac:dyDescent="0.25">
      <c r="A8" s="265" t="s">
        <v>151</v>
      </c>
      <c r="B8" s="263" t="str">
        <f>'Form Sa1'!B12</f>
        <v>Total Calcined Alumina  Production</v>
      </c>
      <c r="C8" s="263" t="str">
        <f>'Form Sa1'!C12</f>
        <v>Annual</v>
      </c>
      <c r="D8" s="263" t="s">
        <v>53</v>
      </c>
      <c r="E8" s="128">
        <f>'Form Sa1'!H12</f>
        <v>0</v>
      </c>
      <c r="F8" s="683">
        <f>'Form Sa1'!I12-'Form Sa1'!I1071</f>
        <v>0</v>
      </c>
    </row>
    <row r="9" spans="1:256" ht="14.25" customHeight="1" x14ac:dyDescent="0.25">
      <c r="A9" s="266" t="s">
        <v>149</v>
      </c>
      <c r="B9" s="263" t="s">
        <v>1334</v>
      </c>
      <c r="C9" s="267" t="s">
        <v>165</v>
      </c>
      <c r="D9" s="263" t="s">
        <v>53</v>
      </c>
      <c r="E9" s="128">
        <f>'Form Sa1'!H75</f>
        <v>0</v>
      </c>
      <c r="F9" s="128">
        <f>'Form Sa1'!I75</f>
        <v>0</v>
      </c>
      <c r="G9" s="128">
        <f>'Form Sa1'!J75</f>
        <v>0</v>
      </c>
      <c r="H9" s="128">
        <f>'Form Sa1'!K75</f>
        <v>0</v>
      </c>
      <c r="I9" s="128" t="e">
        <f>'Form Sa1'!#REF!</f>
        <v>#REF!</v>
      </c>
      <c r="J9" s="128" t="e">
        <f>'Form Sa1'!#REF!</f>
        <v>#REF!</v>
      </c>
      <c r="K9" s="128" t="e">
        <f>'Form Sa1'!#REF!</f>
        <v>#REF!</v>
      </c>
      <c r="L9" s="128" t="e">
        <f>'Form Sa1'!#REF!</f>
        <v>#REF!</v>
      </c>
      <c r="M9" s="128" t="e">
        <f>'Form Sa1'!#REF!</f>
        <v>#REF!</v>
      </c>
      <c r="N9" s="128" t="e">
        <f>'Form Sa1'!#REF!</f>
        <v>#REF!</v>
      </c>
      <c r="O9" s="128" t="e">
        <f>'Form Sa1'!#REF!</f>
        <v>#REF!</v>
      </c>
      <c r="P9" s="128">
        <f>'Form Sa1'!L75</f>
        <v>0</v>
      </c>
      <c r="Q9" s="128">
        <f>'Form Sa1'!M75</f>
        <v>0</v>
      </c>
      <c r="R9" s="128">
        <f>'Form Sa1'!N75</f>
        <v>0</v>
      </c>
      <c r="S9" s="128">
        <f>'Form Sa1'!O75</f>
        <v>0</v>
      </c>
      <c r="T9" s="128">
        <f>'Form Sa1'!P75</f>
        <v>0</v>
      </c>
      <c r="U9" s="128">
        <f>'Form Sa1'!Q75</f>
        <v>0</v>
      </c>
      <c r="V9" s="128">
        <f>'Form Sa1'!R75</f>
        <v>0</v>
      </c>
      <c r="W9" s="128">
        <f>'Form Sa1'!S75</f>
        <v>0</v>
      </c>
      <c r="X9" s="128">
        <f>'Form Sa1'!T75</f>
        <v>0</v>
      </c>
      <c r="Y9" s="128">
        <f>'Form Sa1'!U75</f>
        <v>0</v>
      </c>
      <c r="Z9" s="128">
        <f>'Form Sa1'!V75</f>
        <v>0</v>
      </c>
      <c r="AA9" s="128">
        <f>'Form Sa1'!W75</f>
        <v>0</v>
      </c>
      <c r="AB9" s="128">
        <f>'Form Sa1'!X75</f>
        <v>0</v>
      </c>
      <c r="AC9" s="128">
        <f>'Form Sa1'!Y75</f>
        <v>0</v>
      </c>
      <c r="AD9" s="128">
        <f>'Form Sa1'!Z75</f>
        <v>0</v>
      </c>
      <c r="AE9" s="128">
        <f>'Form Sa1'!AA75</f>
        <v>0</v>
      </c>
      <c r="AF9" s="128">
        <f>'Form Sa1'!AB75</f>
        <v>0</v>
      </c>
      <c r="AG9" s="128">
        <f>'Form Sa1'!AC75</f>
        <v>0</v>
      </c>
      <c r="AH9" s="128">
        <f>'Form Sa1'!AD75</f>
        <v>0</v>
      </c>
      <c r="AI9" s="128">
        <f>'Form Sa1'!AE75</f>
        <v>0</v>
      </c>
      <c r="AJ9" s="128">
        <f>'Form Sa1'!AF75</f>
        <v>0</v>
      </c>
      <c r="AK9" s="128">
        <f>'Form Sa1'!AG75</f>
        <v>0</v>
      </c>
      <c r="AL9" s="128">
        <f>'Form Sa1'!AH75</f>
        <v>0</v>
      </c>
      <c r="AM9" s="128">
        <f>'Form Sa1'!AI75</f>
        <v>0</v>
      </c>
      <c r="AN9" s="128">
        <f>'Form Sa1'!AJ75</f>
        <v>0</v>
      </c>
      <c r="AO9" s="128">
        <f>'Form Sa1'!AK75</f>
        <v>0</v>
      </c>
      <c r="AP9" s="128">
        <f>'Form Sa1'!AL75</f>
        <v>0</v>
      </c>
      <c r="AQ9" s="128">
        <f>'Form Sa1'!AM75</f>
        <v>0</v>
      </c>
      <c r="AR9" s="128">
        <f>'Form Sa1'!AN75</f>
        <v>0</v>
      </c>
      <c r="AS9" s="128">
        <f>'Form Sa1'!AO75</f>
        <v>0</v>
      </c>
      <c r="AT9" s="128">
        <f>'Form Sa1'!AP75</f>
        <v>0</v>
      </c>
      <c r="AU9" s="128">
        <f>'Form Sa1'!AQ75</f>
        <v>0</v>
      </c>
      <c r="AV9" s="128">
        <f>'Form Sa1'!AR75</f>
        <v>0</v>
      </c>
      <c r="AW9" s="128">
        <f>'Form Sa1'!AS75</f>
        <v>0</v>
      </c>
      <c r="AX9" s="128">
        <f>'Form Sa1'!AT75</f>
        <v>0</v>
      </c>
      <c r="AY9" s="128">
        <f>'Form Sa1'!AU75</f>
        <v>0</v>
      </c>
      <c r="AZ9" s="128">
        <f>'Form Sa1'!AV75</f>
        <v>0</v>
      </c>
      <c r="BA9" s="128">
        <f>'Form Sa1'!AW75</f>
        <v>0</v>
      </c>
      <c r="BB9" s="128">
        <f>'Form Sa1'!AX75</f>
        <v>0</v>
      </c>
      <c r="BC9" s="128">
        <f>'Form Sa1'!AY75</f>
        <v>0</v>
      </c>
      <c r="BD9" s="128">
        <f>'Form Sa1'!AZ75</f>
        <v>0</v>
      </c>
      <c r="BE9" s="128">
        <f>'Form Sa1'!BA75</f>
        <v>0</v>
      </c>
      <c r="BF9" s="128">
        <f>'Form Sa1'!BB75</f>
        <v>0</v>
      </c>
      <c r="BG9" s="128">
        <f>'Form Sa1'!BC75</f>
        <v>0</v>
      </c>
      <c r="BH9" s="128">
        <f>'Form Sa1'!BD75</f>
        <v>0</v>
      </c>
      <c r="BI9" s="128">
        <f>'Form Sa1'!BE75</f>
        <v>0</v>
      </c>
      <c r="BJ9" s="128">
        <f>'Form Sa1'!BF75</f>
        <v>0</v>
      </c>
      <c r="BK9" s="128">
        <f>'Form Sa1'!BG75</f>
        <v>0</v>
      </c>
      <c r="BL9" s="128">
        <f>'Form Sa1'!BH75</f>
        <v>0</v>
      </c>
      <c r="BM9" s="128">
        <f>'Form Sa1'!BI75</f>
        <v>0</v>
      </c>
      <c r="BN9" s="128">
        <f>'Form Sa1'!BJ75</f>
        <v>0</v>
      </c>
      <c r="BO9" s="128">
        <f>'Form Sa1'!BK75</f>
        <v>0</v>
      </c>
      <c r="BP9" s="128">
        <f>'Form Sa1'!BL75</f>
        <v>0</v>
      </c>
      <c r="BQ9" s="128">
        <f>'Form Sa1'!BM75</f>
        <v>0</v>
      </c>
      <c r="BR9" s="128">
        <f>'Form Sa1'!BN75</f>
        <v>0</v>
      </c>
      <c r="BS9" s="128">
        <f>'Form Sa1'!BO75</f>
        <v>0</v>
      </c>
      <c r="BT9" s="128">
        <f>'Form Sa1'!BP75</f>
        <v>0</v>
      </c>
      <c r="BU9" s="128">
        <f>'Form Sa1'!BQ75</f>
        <v>0</v>
      </c>
      <c r="BV9" s="128">
        <f>'Form Sa1'!BR75</f>
        <v>0</v>
      </c>
      <c r="BW9" s="128">
        <f>'Form Sa1'!BS75</f>
        <v>0</v>
      </c>
      <c r="BX9" s="128">
        <f>'Form Sa1'!BT75</f>
        <v>0</v>
      </c>
      <c r="BY9" s="128">
        <f>'Form Sa1'!BU75</f>
        <v>0</v>
      </c>
      <c r="BZ9" s="128">
        <f>'Form Sa1'!BV75</f>
        <v>0</v>
      </c>
      <c r="CA9" s="128">
        <f>'Form Sa1'!BW75</f>
        <v>0</v>
      </c>
      <c r="CB9" s="128">
        <f>'Form Sa1'!BX75</f>
        <v>0</v>
      </c>
      <c r="CC9" s="128">
        <f>'Form Sa1'!BY75</f>
        <v>0</v>
      </c>
      <c r="CD9" s="128">
        <f>'Form Sa1'!BZ75</f>
        <v>0</v>
      </c>
      <c r="CE9" s="128">
        <f>'Form Sa1'!CA75</f>
        <v>0</v>
      </c>
      <c r="CF9" s="128">
        <f>'Form Sa1'!CB75</f>
        <v>0</v>
      </c>
      <c r="CG9" s="128">
        <f>'Form Sa1'!CC75</f>
        <v>0</v>
      </c>
      <c r="CH9" s="128">
        <f>'Form Sa1'!CD75</f>
        <v>0</v>
      </c>
      <c r="CI9" s="128">
        <f>'Form Sa1'!CE75</f>
        <v>0</v>
      </c>
      <c r="CJ9" s="128">
        <f>'Form Sa1'!CF75</f>
        <v>0</v>
      </c>
      <c r="CK9" s="128">
        <f>'Form Sa1'!CG75</f>
        <v>0</v>
      </c>
      <c r="CL9" s="128">
        <f>'Form Sa1'!CH75</f>
        <v>0</v>
      </c>
      <c r="CM9" s="128">
        <f>'Form Sa1'!CI75</f>
        <v>0</v>
      </c>
      <c r="CN9" s="128">
        <f>'Form Sa1'!CJ75</f>
        <v>0</v>
      </c>
      <c r="CO9" s="128">
        <f>'Form Sa1'!CK75</f>
        <v>0</v>
      </c>
      <c r="CP9" s="128">
        <f>'Form Sa1'!CL75</f>
        <v>0</v>
      </c>
      <c r="CQ9" s="128">
        <f>'Form Sa1'!CM75</f>
        <v>0</v>
      </c>
      <c r="CR9" s="128">
        <f>'Form Sa1'!CN75</f>
        <v>0</v>
      </c>
      <c r="CS9" s="128">
        <f>'Form Sa1'!CO75</f>
        <v>0</v>
      </c>
      <c r="CT9" s="128">
        <f>'Form Sa1'!CP75</f>
        <v>0</v>
      </c>
      <c r="CU9" s="128">
        <f>'Form Sa1'!CQ75</f>
        <v>0</v>
      </c>
      <c r="CV9" s="128">
        <f>'Form Sa1'!CR75</f>
        <v>0</v>
      </c>
      <c r="CW9" s="128">
        <f>'Form Sa1'!CS75</f>
        <v>0</v>
      </c>
      <c r="CX9" s="128">
        <f>'Form Sa1'!CT75</f>
        <v>0</v>
      </c>
      <c r="CY9" s="128">
        <f>'Form Sa1'!CU75</f>
        <v>0</v>
      </c>
      <c r="CZ9" s="128">
        <f>'Form Sa1'!CV75</f>
        <v>0</v>
      </c>
      <c r="DA9" s="128">
        <f>'Form Sa1'!CW75</f>
        <v>0</v>
      </c>
      <c r="DB9" s="128">
        <f>'Form Sa1'!CX75</f>
        <v>0</v>
      </c>
      <c r="DC9" s="128">
        <f>'Form Sa1'!CY75</f>
        <v>0</v>
      </c>
      <c r="DD9" s="128">
        <f>'Form Sa1'!CZ75</f>
        <v>0</v>
      </c>
      <c r="DE9" s="128">
        <f>'Form Sa1'!DA75</f>
        <v>0</v>
      </c>
      <c r="DF9" s="128">
        <f>'Form Sa1'!DB75</f>
        <v>0</v>
      </c>
      <c r="DG9" s="128">
        <f>'Form Sa1'!DC75</f>
        <v>0</v>
      </c>
      <c r="DH9" s="128">
        <f>'Form Sa1'!DD75</f>
        <v>0</v>
      </c>
      <c r="DI9" s="128">
        <f>'Form Sa1'!DE75</f>
        <v>0</v>
      </c>
      <c r="DJ9" s="128">
        <f>'Form Sa1'!DF75</f>
        <v>0</v>
      </c>
      <c r="DK9" s="128">
        <f>'Form Sa1'!DG75</f>
        <v>0</v>
      </c>
      <c r="DL9" s="128">
        <f>'Form Sa1'!DH75</f>
        <v>0</v>
      </c>
      <c r="DM9" s="128">
        <f>'Form Sa1'!DI75</f>
        <v>0</v>
      </c>
      <c r="DN9" s="128">
        <f>'Form Sa1'!DJ75</f>
        <v>0</v>
      </c>
      <c r="DO9" s="128">
        <f>'Form Sa1'!DK75</f>
        <v>0</v>
      </c>
      <c r="DP9" s="128">
        <f>'Form Sa1'!DL75</f>
        <v>0</v>
      </c>
      <c r="DQ9" s="128">
        <f>'Form Sa1'!DM75</f>
        <v>0</v>
      </c>
      <c r="DR9" s="128">
        <f>'Form Sa1'!DN75</f>
        <v>0</v>
      </c>
      <c r="DS9" s="128">
        <f>'Form Sa1'!DO75</f>
        <v>0</v>
      </c>
      <c r="DT9" s="128">
        <f>'Form Sa1'!DP75</f>
        <v>0</v>
      </c>
      <c r="DU9" s="128">
        <f>'Form Sa1'!DQ75</f>
        <v>0</v>
      </c>
      <c r="DV9" s="128">
        <f>'Form Sa1'!DR75</f>
        <v>0</v>
      </c>
      <c r="DW9" s="128">
        <f>'Form Sa1'!DS75</f>
        <v>0</v>
      </c>
      <c r="DX9" s="128">
        <f>'Form Sa1'!DT75</f>
        <v>0</v>
      </c>
      <c r="DY9" s="128">
        <f>'Form Sa1'!DU75</f>
        <v>0</v>
      </c>
      <c r="DZ9" s="128">
        <f>'Form Sa1'!DV75</f>
        <v>0</v>
      </c>
      <c r="EA9" s="128">
        <f>'Form Sa1'!DW75</f>
        <v>0</v>
      </c>
      <c r="EB9" s="128">
        <f>'Form Sa1'!DX75</f>
        <v>0</v>
      </c>
      <c r="EC9" s="128">
        <f>'Form Sa1'!DY75</f>
        <v>0</v>
      </c>
      <c r="ED9" s="128">
        <f>'Form Sa1'!DZ75</f>
        <v>0</v>
      </c>
      <c r="EE9" s="128">
        <f>'Form Sa1'!EA75</f>
        <v>0</v>
      </c>
      <c r="EF9" s="128">
        <f>'Form Sa1'!EB75</f>
        <v>0</v>
      </c>
      <c r="EG9" s="128">
        <f>'Form Sa1'!EC75</f>
        <v>0</v>
      </c>
      <c r="EH9" s="128">
        <f>'Form Sa1'!ED75</f>
        <v>0</v>
      </c>
      <c r="EI9" s="128">
        <f>'Form Sa1'!EE75</f>
        <v>0</v>
      </c>
      <c r="EJ9" s="128">
        <f>'Form Sa1'!EF75</f>
        <v>0</v>
      </c>
      <c r="EK9" s="128">
        <f>'Form Sa1'!EG75</f>
        <v>0</v>
      </c>
      <c r="EL9" s="128">
        <f>'Form Sa1'!EH75</f>
        <v>0</v>
      </c>
      <c r="EM9" s="128">
        <f>'Form Sa1'!EI75</f>
        <v>0</v>
      </c>
      <c r="EN9" s="128">
        <f>'Form Sa1'!EJ75</f>
        <v>0</v>
      </c>
      <c r="EO9" s="128">
        <f>'Form Sa1'!EK75</f>
        <v>0</v>
      </c>
      <c r="EP9" s="128">
        <f>'Form Sa1'!EL75</f>
        <v>0</v>
      </c>
      <c r="EQ9" s="128">
        <f>'Form Sa1'!EM75</f>
        <v>0</v>
      </c>
      <c r="ER9" s="128">
        <f>'Form Sa1'!EN75</f>
        <v>0</v>
      </c>
      <c r="ES9" s="128">
        <f>'Form Sa1'!EO75</f>
        <v>0</v>
      </c>
      <c r="ET9" s="128">
        <f>'Form Sa1'!EP75</f>
        <v>0</v>
      </c>
      <c r="EU9" s="128">
        <f>'Form Sa1'!EQ75</f>
        <v>0</v>
      </c>
      <c r="EV9" s="128">
        <f>'Form Sa1'!ER75</f>
        <v>0</v>
      </c>
      <c r="EW9" s="128">
        <f>'Form Sa1'!ES75</f>
        <v>0</v>
      </c>
      <c r="EX9" s="128">
        <f>'Form Sa1'!ET75</f>
        <v>0</v>
      </c>
      <c r="EY9" s="128">
        <f>'Form Sa1'!EU75</f>
        <v>0</v>
      </c>
      <c r="EZ9" s="128">
        <f>'Form Sa1'!EV75</f>
        <v>0</v>
      </c>
      <c r="FA9" s="128">
        <f>'Form Sa1'!EW75</f>
        <v>0</v>
      </c>
      <c r="FB9" s="128">
        <f>'Form Sa1'!EX75</f>
        <v>0</v>
      </c>
      <c r="FC9" s="128">
        <f>'Form Sa1'!EY75</f>
        <v>0</v>
      </c>
      <c r="FD9" s="128">
        <f>'Form Sa1'!EZ75</f>
        <v>0</v>
      </c>
      <c r="FE9" s="128">
        <f>'Form Sa1'!FA75</f>
        <v>0</v>
      </c>
      <c r="FF9" s="128">
        <f>'Form Sa1'!FB75</f>
        <v>0</v>
      </c>
      <c r="FG9" s="128">
        <f>'Form Sa1'!FC75</f>
        <v>0</v>
      </c>
      <c r="FH9" s="128">
        <f>'Form Sa1'!FD75</f>
        <v>0</v>
      </c>
      <c r="FI9" s="128">
        <f>'Form Sa1'!FE75</f>
        <v>0</v>
      </c>
      <c r="FJ9" s="128">
        <f>'Form Sa1'!FF75</f>
        <v>0</v>
      </c>
      <c r="FK9" s="128">
        <f>'Form Sa1'!FG75</f>
        <v>0</v>
      </c>
      <c r="FL9" s="128">
        <f>'Form Sa1'!FH75</f>
        <v>0</v>
      </c>
      <c r="FM9" s="128">
        <f>'Form Sa1'!FI75</f>
        <v>0</v>
      </c>
      <c r="FN9" s="128">
        <f>'Form Sa1'!FJ75</f>
        <v>0</v>
      </c>
      <c r="FO9" s="128">
        <f>'Form Sa1'!FK75</f>
        <v>0</v>
      </c>
      <c r="FP9" s="128">
        <f>'Form Sa1'!FL75</f>
        <v>0</v>
      </c>
      <c r="FQ9" s="128">
        <f>'Form Sa1'!FM75</f>
        <v>0</v>
      </c>
      <c r="FR9" s="128">
        <f>'Form Sa1'!FN75</f>
        <v>0</v>
      </c>
      <c r="FS9" s="128">
        <f>'Form Sa1'!FO75</f>
        <v>0</v>
      </c>
      <c r="FT9" s="128">
        <f>'Form Sa1'!FP75</f>
        <v>0</v>
      </c>
      <c r="FU9" s="128">
        <f>'Form Sa1'!FQ75</f>
        <v>0</v>
      </c>
      <c r="FV9" s="128">
        <f>'Form Sa1'!FR75</f>
        <v>0</v>
      </c>
      <c r="FW9" s="128">
        <f>'Form Sa1'!FS75</f>
        <v>0</v>
      </c>
      <c r="FX9" s="128">
        <f>'Form Sa1'!FT75</f>
        <v>0</v>
      </c>
      <c r="FY9" s="128">
        <f>'Form Sa1'!FU75</f>
        <v>0</v>
      </c>
      <c r="FZ9" s="128">
        <f>'Form Sa1'!FV75</f>
        <v>0</v>
      </c>
      <c r="GA9" s="128">
        <f>'Form Sa1'!FW75</f>
        <v>0</v>
      </c>
      <c r="GB9" s="128">
        <f>'Form Sa1'!FX75</f>
        <v>0</v>
      </c>
      <c r="GC9" s="128">
        <f>'Form Sa1'!FY75</f>
        <v>0</v>
      </c>
      <c r="GD9" s="128">
        <f>'Form Sa1'!FZ75</f>
        <v>0</v>
      </c>
      <c r="GE9" s="128">
        <f>'Form Sa1'!GA75</f>
        <v>0</v>
      </c>
      <c r="GF9" s="128">
        <f>'Form Sa1'!GB75</f>
        <v>0</v>
      </c>
      <c r="GG9" s="128">
        <f>'Form Sa1'!GC75</f>
        <v>0</v>
      </c>
      <c r="GH9" s="128">
        <f>'Form Sa1'!GD75</f>
        <v>0</v>
      </c>
      <c r="GI9" s="128">
        <f>'Form Sa1'!GE75</f>
        <v>0</v>
      </c>
      <c r="GJ9" s="128">
        <f>'Form Sa1'!GF75</f>
        <v>0</v>
      </c>
      <c r="GK9" s="128">
        <f>'Form Sa1'!GG75</f>
        <v>0</v>
      </c>
      <c r="GL9" s="128">
        <f>'Form Sa1'!GH75</f>
        <v>0</v>
      </c>
      <c r="GM9" s="128">
        <f>'Form Sa1'!GI75</f>
        <v>0</v>
      </c>
      <c r="GN9" s="128">
        <f>'Form Sa1'!GJ75</f>
        <v>0</v>
      </c>
      <c r="GO9" s="128">
        <f>'Form Sa1'!GK75</f>
        <v>0</v>
      </c>
      <c r="GP9" s="128">
        <f>'Form Sa1'!GL75</f>
        <v>0</v>
      </c>
      <c r="GQ9" s="128">
        <f>'Form Sa1'!GM75</f>
        <v>0</v>
      </c>
      <c r="GR9" s="128">
        <f>'Form Sa1'!GN75</f>
        <v>0</v>
      </c>
      <c r="GS9" s="128">
        <f>'Form Sa1'!GO75</f>
        <v>0</v>
      </c>
      <c r="GT9" s="128">
        <f>'Form Sa1'!GP75</f>
        <v>0</v>
      </c>
      <c r="GU9" s="128">
        <f>'Form Sa1'!GQ75</f>
        <v>0</v>
      </c>
      <c r="GV9" s="128">
        <f>'Form Sa1'!GR75</f>
        <v>0</v>
      </c>
      <c r="GW9" s="128">
        <f>'Form Sa1'!GS75</f>
        <v>0</v>
      </c>
      <c r="GX9" s="128">
        <f>'Form Sa1'!GT75</f>
        <v>0</v>
      </c>
      <c r="GY9" s="128">
        <f>'Form Sa1'!GU75</f>
        <v>0</v>
      </c>
      <c r="GZ9" s="128">
        <f>'Form Sa1'!GV75</f>
        <v>0</v>
      </c>
      <c r="HA9" s="128">
        <f>'Form Sa1'!GW75</f>
        <v>0</v>
      </c>
      <c r="HB9" s="128">
        <f>'Form Sa1'!GX75</f>
        <v>0</v>
      </c>
      <c r="HC9" s="128">
        <f>'Form Sa1'!GY75</f>
        <v>0</v>
      </c>
      <c r="HD9" s="128">
        <f>'Form Sa1'!GZ75</f>
        <v>0</v>
      </c>
      <c r="HE9" s="128">
        <f>'Form Sa1'!HA75</f>
        <v>0</v>
      </c>
      <c r="HF9" s="128">
        <f>'Form Sa1'!HB75</f>
        <v>0</v>
      </c>
      <c r="HG9" s="128">
        <f>'Form Sa1'!HC75</f>
        <v>0</v>
      </c>
      <c r="HH9" s="128">
        <f>'Form Sa1'!HD75</f>
        <v>0</v>
      </c>
      <c r="HI9" s="128">
        <f>'Form Sa1'!HE75</f>
        <v>0</v>
      </c>
      <c r="HJ9" s="128">
        <f>'Form Sa1'!HF75</f>
        <v>0</v>
      </c>
      <c r="HK9" s="128">
        <f>'Form Sa1'!HG75</f>
        <v>0</v>
      </c>
      <c r="HL9" s="128">
        <f>'Form Sa1'!HH75</f>
        <v>0</v>
      </c>
      <c r="HM9" s="128">
        <f>'Form Sa1'!HI75</f>
        <v>0</v>
      </c>
      <c r="HN9" s="128">
        <f>'Form Sa1'!HJ75</f>
        <v>0</v>
      </c>
      <c r="HO9" s="128">
        <f>'Form Sa1'!HK75</f>
        <v>0</v>
      </c>
      <c r="HP9" s="128">
        <f>'Form Sa1'!HL75</f>
        <v>0</v>
      </c>
      <c r="HQ9" s="128">
        <f>'Form Sa1'!HM75</f>
        <v>0</v>
      </c>
      <c r="HR9" s="128">
        <f>'Form Sa1'!HN75</f>
        <v>0</v>
      </c>
      <c r="HS9" s="128">
        <f>'Form Sa1'!HO75</f>
        <v>0</v>
      </c>
      <c r="HT9" s="128">
        <f>'Form Sa1'!HP75</f>
        <v>0</v>
      </c>
      <c r="HU9" s="128">
        <f>'Form Sa1'!HQ75</f>
        <v>0</v>
      </c>
      <c r="HV9" s="128">
        <f>'Form Sa1'!HR75</f>
        <v>0</v>
      </c>
      <c r="HW9" s="128">
        <f>'Form Sa1'!HS75</f>
        <v>0</v>
      </c>
      <c r="HX9" s="128">
        <f>'Form Sa1'!HT75</f>
        <v>0</v>
      </c>
      <c r="HY9" s="128">
        <f>'Form Sa1'!HU75</f>
        <v>0</v>
      </c>
      <c r="HZ9" s="128">
        <f>'Form Sa1'!HV75</f>
        <v>0</v>
      </c>
      <c r="IA9" s="128">
        <f>'Form Sa1'!HW75</f>
        <v>0</v>
      </c>
      <c r="IB9" s="128">
        <f>'Form Sa1'!HX75</f>
        <v>0</v>
      </c>
      <c r="IC9" s="128">
        <f>'Form Sa1'!HY75</f>
        <v>0</v>
      </c>
      <c r="ID9" s="128">
        <f>'Form Sa1'!HZ75</f>
        <v>0</v>
      </c>
      <c r="IE9" s="128">
        <f>'Form Sa1'!IA75</f>
        <v>0</v>
      </c>
      <c r="IF9" s="128">
        <f>'Form Sa1'!IB75</f>
        <v>0</v>
      </c>
      <c r="IG9" s="128">
        <f>'Form Sa1'!IC75</f>
        <v>0</v>
      </c>
      <c r="IH9" s="128">
        <f>'Form Sa1'!ID75</f>
        <v>0</v>
      </c>
      <c r="II9" s="128">
        <f>'Form Sa1'!IE75</f>
        <v>0</v>
      </c>
      <c r="IJ9" s="128">
        <f>'Form Sa1'!IF75</f>
        <v>0</v>
      </c>
      <c r="IK9" s="128">
        <f>'Form Sa1'!IG75</f>
        <v>0</v>
      </c>
      <c r="IL9" s="128">
        <f>'Form Sa1'!IH75</f>
        <v>0</v>
      </c>
      <c r="IM9" s="128">
        <f>'Form Sa1'!II75</f>
        <v>0</v>
      </c>
      <c r="IN9" s="128">
        <f>'Form Sa1'!IJ75</f>
        <v>0</v>
      </c>
      <c r="IO9" s="128">
        <f>'Form Sa1'!IK75</f>
        <v>0</v>
      </c>
      <c r="IP9" s="128">
        <f>'Form Sa1'!IL75</f>
        <v>0</v>
      </c>
      <c r="IQ9" s="128">
        <f>'Form Sa1'!IM75</f>
        <v>0</v>
      </c>
      <c r="IR9" s="128">
        <f>'Form Sa1'!IN75</f>
        <v>0</v>
      </c>
      <c r="IS9" s="128" t="e">
        <f>'Form Sa1'!#REF!</f>
        <v>#REF!</v>
      </c>
      <c r="IT9" s="128" t="e">
        <f>'Form Sa1'!#REF!</f>
        <v>#REF!</v>
      </c>
      <c r="IU9" s="128" t="e">
        <f>'Form Sa1'!#REF!</f>
        <v>#REF!</v>
      </c>
      <c r="IV9" s="128" t="e">
        <f>'Form Sa1'!#REF!</f>
        <v>#REF!</v>
      </c>
    </row>
    <row r="10" spans="1:256" x14ac:dyDescent="0.25">
      <c r="A10" s="266" t="s">
        <v>148</v>
      </c>
      <c r="B10" s="263" t="s">
        <v>1335</v>
      </c>
      <c r="C10" s="267" t="s">
        <v>165</v>
      </c>
      <c r="D10" s="263" t="s">
        <v>53</v>
      </c>
      <c r="E10" s="128">
        <f>'Form Sa1'!H81</f>
        <v>0</v>
      </c>
      <c r="F10" s="128">
        <f>'Form Sa1'!I81</f>
        <v>0</v>
      </c>
    </row>
    <row r="11" spans="1:256" x14ac:dyDescent="0.25">
      <c r="A11" s="266" t="s">
        <v>161</v>
      </c>
      <c r="B11" s="263" t="s">
        <v>1336</v>
      </c>
      <c r="C11" s="267" t="s">
        <v>165</v>
      </c>
      <c r="D11" s="263" t="s">
        <v>53</v>
      </c>
      <c r="E11" s="128">
        <f>'Form Sa1'!H87</f>
        <v>0</v>
      </c>
      <c r="F11" s="128">
        <f>'Form Sa1'!I87</f>
        <v>0</v>
      </c>
    </row>
    <row r="12" spans="1:256" x14ac:dyDescent="0.25">
      <c r="A12" s="266" t="s">
        <v>159</v>
      </c>
      <c r="B12" s="263" t="s">
        <v>1337</v>
      </c>
      <c r="C12" s="267" t="s">
        <v>165</v>
      </c>
      <c r="D12" s="263" t="s">
        <v>53</v>
      </c>
      <c r="E12" s="128">
        <f>'Form Sa1'!H93</f>
        <v>0</v>
      </c>
      <c r="F12" s="128">
        <f>'Form Sa1'!I93</f>
        <v>0</v>
      </c>
    </row>
    <row r="13" spans="1:256" x14ac:dyDescent="0.25">
      <c r="A13" s="266" t="s">
        <v>177</v>
      </c>
      <c r="B13" s="263" t="s">
        <v>1338</v>
      </c>
      <c r="C13" s="267" t="s">
        <v>165</v>
      </c>
      <c r="D13" s="263" t="s">
        <v>53</v>
      </c>
      <c r="E13" s="128">
        <f>'Form Sa1'!H99</f>
        <v>0</v>
      </c>
      <c r="F13" s="128">
        <f>'Form Sa1'!I99</f>
        <v>0</v>
      </c>
    </row>
    <row r="14" spans="1:256" x14ac:dyDescent="0.25">
      <c r="A14" s="266" t="s">
        <v>167</v>
      </c>
      <c r="B14" s="263" t="s">
        <v>1339</v>
      </c>
      <c r="C14" s="267" t="s">
        <v>165</v>
      </c>
      <c r="D14" s="263" t="s">
        <v>53</v>
      </c>
      <c r="E14" s="128">
        <f>'Form Sa1'!H105</f>
        <v>0</v>
      </c>
      <c r="F14" s="128">
        <f>'Form Sa1'!I105</f>
        <v>0</v>
      </c>
    </row>
    <row r="15" spans="1:256" x14ac:dyDescent="0.25">
      <c r="A15" s="266" t="s">
        <v>286</v>
      </c>
      <c r="B15" s="263" t="s">
        <v>380</v>
      </c>
      <c r="C15" s="267" t="s">
        <v>165</v>
      </c>
      <c r="D15" s="263" t="s">
        <v>53</v>
      </c>
      <c r="E15" s="128">
        <f>'Form Sa1'!H111</f>
        <v>0</v>
      </c>
      <c r="F15" s="128">
        <f>'Form Sa1'!I111</f>
        <v>0</v>
      </c>
    </row>
    <row r="16" spans="1:256" x14ac:dyDescent="0.25">
      <c r="A16" s="266" t="s">
        <v>287</v>
      </c>
      <c r="B16" s="263" t="s">
        <v>381</v>
      </c>
      <c r="C16" s="267" t="s">
        <v>165</v>
      </c>
      <c r="D16" s="263" t="s">
        <v>53</v>
      </c>
      <c r="E16" s="128">
        <f>'Form Sa1'!H117</f>
        <v>0</v>
      </c>
      <c r="F16" s="128">
        <f>'Form Sa1'!I117</f>
        <v>0</v>
      </c>
    </row>
    <row r="17" spans="1:8" x14ac:dyDescent="0.25">
      <c r="A17" s="268" t="s">
        <v>288</v>
      </c>
      <c r="B17" s="263" t="s">
        <v>382</v>
      </c>
      <c r="C17" s="267" t="s">
        <v>165</v>
      </c>
      <c r="D17" s="263" t="s">
        <v>53</v>
      </c>
      <c r="E17" s="128">
        <f>'Form Sa1'!H123</f>
        <v>0</v>
      </c>
      <c r="F17" s="128">
        <f>'Form Sa1'!I123</f>
        <v>0</v>
      </c>
    </row>
    <row r="18" spans="1:8" x14ac:dyDescent="0.25">
      <c r="A18" s="268" t="s">
        <v>289</v>
      </c>
      <c r="B18" s="263" t="s">
        <v>825</v>
      </c>
      <c r="C18" s="267" t="s">
        <v>165</v>
      </c>
      <c r="D18" s="263" t="s">
        <v>53</v>
      </c>
      <c r="E18" s="128">
        <f>'Form Sa1'!H130</f>
        <v>0</v>
      </c>
      <c r="F18" s="128">
        <f>'Form Sa1'!I130</f>
        <v>0</v>
      </c>
    </row>
    <row r="19" spans="1:8" s="272" customFormat="1" x14ac:dyDescent="0.25">
      <c r="A19" s="230" t="s">
        <v>1340</v>
      </c>
      <c r="B19" s="256" t="s">
        <v>1341</v>
      </c>
      <c r="C19" s="269"/>
      <c r="D19" s="256"/>
      <c r="E19" s="270"/>
      <c r="F19" s="270"/>
      <c r="G19" s="271"/>
      <c r="H19" s="271"/>
    </row>
    <row r="20" spans="1:8" x14ac:dyDescent="0.25">
      <c r="A20" s="266" t="s">
        <v>167</v>
      </c>
      <c r="B20" s="263" t="s">
        <v>499</v>
      </c>
      <c r="C20" s="267" t="s">
        <v>165</v>
      </c>
      <c r="D20" s="263" t="s">
        <v>53</v>
      </c>
      <c r="E20" s="128">
        <f>'Form Sa1'!H29</f>
        <v>0</v>
      </c>
      <c r="F20" s="128">
        <f>'Form Sa1'!I29</f>
        <v>0</v>
      </c>
    </row>
    <row r="21" spans="1:8" x14ac:dyDescent="0.25">
      <c r="A21" s="266" t="s">
        <v>286</v>
      </c>
      <c r="B21" s="263" t="s">
        <v>508</v>
      </c>
      <c r="C21" s="267" t="s">
        <v>165</v>
      </c>
      <c r="D21" s="263" t="s">
        <v>53</v>
      </c>
      <c r="E21" s="128">
        <f>'Form Sa1'!H30</f>
        <v>0</v>
      </c>
      <c r="F21" s="128">
        <f>'Form Sa1'!I30</f>
        <v>0</v>
      </c>
    </row>
    <row r="22" spans="1:8" x14ac:dyDescent="0.25">
      <c r="A22" s="266" t="s">
        <v>287</v>
      </c>
      <c r="B22" s="263" t="s">
        <v>1942</v>
      </c>
      <c r="C22" s="267" t="s">
        <v>165</v>
      </c>
      <c r="D22" s="263" t="s">
        <v>53</v>
      </c>
      <c r="E22" s="128">
        <f>'Form Sa1'!H61</f>
        <v>0</v>
      </c>
      <c r="F22" s="128">
        <f>'Form Sa1'!I61</f>
        <v>0</v>
      </c>
    </row>
    <row r="23" spans="1:8" x14ac:dyDescent="0.25">
      <c r="A23" s="268" t="s">
        <v>288</v>
      </c>
      <c r="B23" s="263" t="s">
        <v>1943</v>
      </c>
      <c r="C23" s="267" t="s">
        <v>165</v>
      </c>
      <c r="D23" s="263" t="s">
        <v>53</v>
      </c>
      <c r="E23" s="128">
        <f>'Form Sa1'!H62</f>
        <v>0</v>
      </c>
      <c r="F23" s="128">
        <f>'Form Sa1'!I62</f>
        <v>0</v>
      </c>
    </row>
    <row r="24" spans="1:8" x14ac:dyDescent="0.25">
      <c r="A24" s="273" t="s">
        <v>289</v>
      </c>
      <c r="B24" s="263" t="s">
        <v>505</v>
      </c>
      <c r="C24" s="267" t="s">
        <v>165</v>
      </c>
      <c r="D24" s="263" t="s">
        <v>53</v>
      </c>
      <c r="E24" s="128">
        <f>'Form Sa1'!H27</f>
        <v>0</v>
      </c>
      <c r="F24" s="128">
        <f>'Form Sa1'!I27</f>
        <v>0</v>
      </c>
    </row>
    <row r="25" spans="1:8" x14ac:dyDescent="0.25">
      <c r="A25" s="273" t="s">
        <v>347</v>
      </c>
      <c r="B25" s="263" t="s">
        <v>493</v>
      </c>
      <c r="C25" s="267" t="s">
        <v>165</v>
      </c>
      <c r="D25" s="263" t="s">
        <v>53</v>
      </c>
      <c r="E25" s="128">
        <f>'Form Sa1'!H28</f>
        <v>0</v>
      </c>
      <c r="F25" s="128">
        <f>'Form Sa1'!I28</f>
        <v>0</v>
      </c>
    </row>
    <row r="26" spans="1:8" x14ac:dyDescent="0.25">
      <c r="A26" s="273" t="s">
        <v>409</v>
      </c>
      <c r="B26" s="263" t="s">
        <v>828</v>
      </c>
      <c r="C26" s="267" t="s">
        <v>165</v>
      </c>
      <c r="D26" s="263" t="s">
        <v>53</v>
      </c>
      <c r="E26" s="128">
        <f>'Form Sa1'!H68</f>
        <v>0</v>
      </c>
      <c r="F26" s="128">
        <f>'Form Sa1'!I68</f>
        <v>0</v>
      </c>
    </row>
    <row r="27" spans="1:8" x14ac:dyDescent="0.25">
      <c r="A27" s="273" t="s">
        <v>817</v>
      </c>
      <c r="B27" s="263" t="s">
        <v>506</v>
      </c>
      <c r="C27" s="267" t="s">
        <v>165</v>
      </c>
      <c r="D27" s="263" t="s">
        <v>53</v>
      </c>
      <c r="E27" s="128">
        <f>'Form Sa1'!H69</f>
        <v>0</v>
      </c>
      <c r="F27" s="683">
        <f>'Form Sa1'!I69+IF(C3="Integrated",'Form Sa1'!I1071,0)</f>
        <v>0</v>
      </c>
    </row>
    <row r="28" spans="1:8" x14ac:dyDescent="0.25">
      <c r="A28" s="266"/>
      <c r="B28" s="263"/>
      <c r="C28" s="267"/>
      <c r="D28" s="263"/>
      <c r="E28" s="128"/>
      <c r="F28" s="128"/>
    </row>
    <row r="29" spans="1:8" s="277" customFormat="1" ht="23.25" customHeight="1" x14ac:dyDescent="0.25">
      <c r="A29" s="262" t="s">
        <v>184</v>
      </c>
      <c r="B29" s="256" t="s">
        <v>321</v>
      </c>
      <c r="C29" s="274"/>
      <c r="D29" s="268"/>
      <c r="E29" s="231"/>
      <c r="F29" s="275"/>
      <c r="G29" s="276"/>
    </row>
    <row r="30" spans="1:8" x14ac:dyDescent="0.25">
      <c r="A30" s="265" t="s">
        <v>153</v>
      </c>
      <c r="B30" s="263" t="str">
        <f>'Form Sa1'!B19</f>
        <v>Total Molten Aluminium  Production</v>
      </c>
      <c r="C30" s="263" t="str">
        <f>'Form Sa1'!C19</f>
        <v>Annual</v>
      </c>
      <c r="D30" s="263" t="s">
        <v>53</v>
      </c>
      <c r="E30" s="128">
        <f>'Form Sa1'!H19</f>
        <v>0</v>
      </c>
      <c r="F30" s="683">
        <f>'Form Sa1'!I19-'Form Sa1'!I1072</f>
        <v>0</v>
      </c>
    </row>
    <row r="31" spans="1:8" x14ac:dyDescent="0.25">
      <c r="A31" s="265" t="s">
        <v>151</v>
      </c>
      <c r="B31" s="263" t="str">
        <f>'Form Sa1'!B20</f>
        <v>Total Production- Cast House</v>
      </c>
      <c r="C31" s="263" t="str">
        <f>'Form Sa1'!C20</f>
        <v>Annual</v>
      </c>
      <c r="D31" s="263" t="s">
        <v>53</v>
      </c>
      <c r="E31" s="128">
        <f>'Form Sa1'!H20</f>
        <v>0</v>
      </c>
      <c r="F31" s="128">
        <f>'Form Sa1'!I20</f>
        <v>0</v>
      </c>
    </row>
    <row r="32" spans="1:8" x14ac:dyDescent="0.25">
      <c r="A32" s="265" t="s">
        <v>149</v>
      </c>
      <c r="B32" s="263" t="s">
        <v>384</v>
      </c>
      <c r="C32" s="263" t="s">
        <v>165</v>
      </c>
      <c r="D32" s="263" t="s">
        <v>53</v>
      </c>
      <c r="E32" s="128">
        <f>'Form Sa1'!H358</f>
        <v>0</v>
      </c>
      <c r="F32" s="128">
        <f>'Form Sa1'!I358</f>
        <v>0</v>
      </c>
    </row>
    <row r="33" spans="1:6" x14ac:dyDescent="0.25">
      <c r="A33" s="265" t="s">
        <v>148</v>
      </c>
      <c r="B33" s="263" t="s">
        <v>383</v>
      </c>
      <c r="C33" s="263" t="s">
        <v>165</v>
      </c>
      <c r="D33" s="263" t="s">
        <v>53</v>
      </c>
      <c r="E33" s="128">
        <f>'Form Sa1'!H364</f>
        <v>0</v>
      </c>
      <c r="F33" s="128">
        <f>'Form Sa1'!I364</f>
        <v>0</v>
      </c>
    </row>
    <row r="34" spans="1:6" x14ac:dyDescent="0.25">
      <c r="A34" s="265" t="s">
        <v>161</v>
      </c>
      <c r="B34" s="263" t="s">
        <v>385</v>
      </c>
      <c r="C34" s="263" t="s">
        <v>165</v>
      </c>
      <c r="D34" s="263" t="s">
        <v>53</v>
      </c>
      <c r="E34" s="128">
        <f>'Form Sa1'!H370</f>
        <v>0</v>
      </c>
      <c r="F34" s="128">
        <f>'Form Sa1'!I370</f>
        <v>0</v>
      </c>
    </row>
    <row r="35" spans="1:6" x14ac:dyDescent="0.25">
      <c r="A35" s="265" t="s">
        <v>159</v>
      </c>
      <c r="B35" s="263" t="s">
        <v>386</v>
      </c>
      <c r="C35" s="263" t="s">
        <v>165</v>
      </c>
      <c r="D35" s="263" t="s">
        <v>53</v>
      </c>
      <c r="E35" s="128">
        <f>'Form Sa1'!H376</f>
        <v>0</v>
      </c>
      <c r="F35" s="128">
        <f>'Form Sa1'!I376</f>
        <v>0</v>
      </c>
    </row>
    <row r="36" spans="1:6" x14ac:dyDescent="0.25">
      <c r="A36" s="265" t="s">
        <v>177</v>
      </c>
      <c r="B36" s="263" t="s">
        <v>387</v>
      </c>
      <c r="C36" s="263" t="s">
        <v>165</v>
      </c>
      <c r="D36" s="263" t="s">
        <v>53</v>
      </c>
      <c r="E36" s="128">
        <f>'Form Sa1'!H382</f>
        <v>0</v>
      </c>
      <c r="F36" s="128">
        <f>'Form Sa1'!I382</f>
        <v>0</v>
      </c>
    </row>
    <row r="37" spans="1:6" x14ac:dyDescent="0.25">
      <c r="A37" s="265" t="s">
        <v>167</v>
      </c>
      <c r="B37" s="263" t="s">
        <v>388</v>
      </c>
      <c r="C37" s="263" t="s">
        <v>165</v>
      </c>
      <c r="D37" s="263" t="s">
        <v>53</v>
      </c>
      <c r="E37" s="128">
        <f>'Form Sa1'!H388</f>
        <v>0</v>
      </c>
      <c r="F37" s="128">
        <f>'Form Sa1'!I388</f>
        <v>0</v>
      </c>
    </row>
    <row r="38" spans="1:6" x14ac:dyDescent="0.25">
      <c r="A38" s="266" t="s">
        <v>286</v>
      </c>
      <c r="B38" s="263" t="s">
        <v>389</v>
      </c>
      <c r="C38" s="263" t="s">
        <v>165</v>
      </c>
      <c r="D38" s="263" t="s">
        <v>53</v>
      </c>
      <c r="E38" s="128">
        <f>'Form Sa1'!H395</f>
        <v>0</v>
      </c>
      <c r="F38" s="128">
        <f>'Form Sa1'!I395</f>
        <v>0</v>
      </c>
    </row>
    <row r="39" spans="1:6" x14ac:dyDescent="0.25">
      <c r="A39" s="266"/>
      <c r="B39" s="263"/>
      <c r="C39" s="263"/>
      <c r="D39" s="263"/>
      <c r="E39" s="128"/>
      <c r="F39" s="278"/>
    </row>
    <row r="40" spans="1:6" x14ac:dyDescent="0.25">
      <c r="A40" s="256" t="s">
        <v>146</v>
      </c>
      <c r="B40" s="256" t="s">
        <v>1308</v>
      </c>
      <c r="C40" s="263"/>
      <c r="D40" s="263"/>
      <c r="E40" s="128"/>
      <c r="F40" s="264"/>
    </row>
    <row r="41" spans="1:6" x14ac:dyDescent="0.25">
      <c r="A41" s="269" t="s">
        <v>318</v>
      </c>
      <c r="B41" s="256" t="s">
        <v>323</v>
      </c>
      <c r="C41" s="263"/>
      <c r="D41" s="263"/>
      <c r="E41" s="128"/>
      <c r="F41" s="278"/>
    </row>
    <row r="42" spans="1:6" x14ac:dyDescent="0.25">
      <c r="A42" s="267" t="s">
        <v>153</v>
      </c>
      <c r="B42" s="263" t="s">
        <v>913</v>
      </c>
      <c r="C42" s="263" t="s">
        <v>173</v>
      </c>
      <c r="D42" s="263" t="s">
        <v>1299</v>
      </c>
      <c r="E42" s="128">
        <f>('Form Sa1'!H71*E112)/10^6+'Form Sa1'!H70</f>
        <v>0</v>
      </c>
      <c r="F42" s="128">
        <f>('Form Sa1'!I71*F112)/10^6+'Form Sa1'!I70</f>
        <v>0</v>
      </c>
    </row>
    <row r="43" spans="1:6" ht="18" customHeight="1" x14ac:dyDescent="0.25">
      <c r="A43" s="265" t="s">
        <v>151</v>
      </c>
      <c r="B43" s="263" t="s">
        <v>912</v>
      </c>
      <c r="C43" s="263" t="s">
        <v>173</v>
      </c>
      <c r="D43" s="263" t="s">
        <v>1299</v>
      </c>
      <c r="E43" s="936">
        <f>('Form Sa1'!H32*E112)/10^6+'Form Sa1'!H31</f>
        <v>0</v>
      </c>
      <c r="F43" s="936">
        <f>('Form Sa1'!I32*$F$112)/10^6+'Form Sa1'!I31</f>
        <v>0</v>
      </c>
    </row>
    <row r="44" spans="1:6" ht="18" customHeight="1" x14ac:dyDescent="0.25">
      <c r="A44" s="265" t="s">
        <v>149</v>
      </c>
      <c r="B44" s="263" t="s">
        <v>1328</v>
      </c>
      <c r="C44" s="263" t="s">
        <v>173</v>
      </c>
      <c r="D44" s="263" t="s">
        <v>1299</v>
      </c>
      <c r="E44" s="936">
        <f>('Form Sa1'!H77*$E$112)/10^6+'Form Sa1'!H76</f>
        <v>0</v>
      </c>
      <c r="F44" s="936">
        <f>('Form Sa1'!I77*$F$112)/10^6+'Form Sa1'!I76</f>
        <v>0</v>
      </c>
    </row>
    <row r="45" spans="1:6" ht="18" customHeight="1" x14ac:dyDescent="0.25">
      <c r="A45" s="255" t="s">
        <v>148</v>
      </c>
      <c r="B45" s="263" t="s">
        <v>1329</v>
      </c>
      <c r="C45" s="263" t="s">
        <v>173</v>
      </c>
      <c r="D45" s="263" t="s">
        <v>1299</v>
      </c>
      <c r="E45" s="936">
        <f>('Form Sa1'!H83*$E$112)/10^6+'Form Sa1'!H82</f>
        <v>0</v>
      </c>
      <c r="F45" s="936">
        <f>('Form Sa1'!I83*$F$112)/10^6+'Form Sa1'!I82</f>
        <v>0</v>
      </c>
    </row>
    <row r="46" spans="1:6" ht="18" customHeight="1" x14ac:dyDescent="0.25">
      <c r="A46" s="265" t="s">
        <v>161</v>
      </c>
      <c r="B46" s="263" t="s">
        <v>1330</v>
      </c>
      <c r="C46" s="263" t="s">
        <v>173</v>
      </c>
      <c r="D46" s="263" t="s">
        <v>1299</v>
      </c>
      <c r="E46" s="936">
        <f>('Form Sa1'!H89*$E$112)/10^6+'Form Sa1'!H88</f>
        <v>0</v>
      </c>
      <c r="F46" s="936">
        <f>('Form Sa1'!I89*$F$112)/10^6+'Form Sa1'!I88</f>
        <v>0</v>
      </c>
    </row>
    <row r="47" spans="1:6" ht="18" customHeight="1" x14ac:dyDescent="0.25">
      <c r="A47" s="265" t="s">
        <v>159</v>
      </c>
      <c r="B47" s="263" t="s">
        <v>1331</v>
      </c>
      <c r="C47" s="263" t="s">
        <v>173</v>
      </c>
      <c r="D47" s="263" t="s">
        <v>1299</v>
      </c>
      <c r="E47" s="936">
        <f>('Form Sa1'!H95*$E$112)/10^6+'Form Sa1'!H94</f>
        <v>0</v>
      </c>
      <c r="F47" s="936">
        <f>('Form Sa1'!I95*$F$112)/10^6+'Form Sa1'!I94</f>
        <v>0</v>
      </c>
    </row>
    <row r="48" spans="1:6" ht="16.5" customHeight="1" x14ac:dyDescent="0.25">
      <c r="A48" s="265" t="s">
        <v>177</v>
      </c>
      <c r="B48" s="263" t="s">
        <v>1332</v>
      </c>
      <c r="C48" s="263" t="s">
        <v>165</v>
      </c>
      <c r="D48" s="263" t="s">
        <v>1299</v>
      </c>
      <c r="E48" s="936">
        <f>('Form Sa1'!H101*$E$112)/10^6+'Form Sa1'!H100</f>
        <v>0</v>
      </c>
      <c r="F48" s="936">
        <f>('Form Sa1'!I101*$F$112)/10^6+'Form Sa1'!I100</f>
        <v>0</v>
      </c>
    </row>
    <row r="49" spans="1:256" ht="16.5" customHeight="1" x14ac:dyDescent="0.25">
      <c r="A49" s="255" t="s">
        <v>167</v>
      </c>
      <c r="B49" s="263" t="s">
        <v>1333</v>
      </c>
      <c r="C49" s="263" t="s">
        <v>165</v>
      </c>
      <c r="D49" s="263" t="s">
        <v>1299</v>
      </c>
      <c r="E49" s="936">
        <f>('Form Sa1'!H107*$E$112)/10^6+'Form Sa1'!H106</f>
        <v>0</v>
      </c>
      <c r="F49" s="936">
        <f>('Form Sa1'!I107*$F$112)/10^6+'Form Sa1'!I106</f>
        <v>0</v>
      </c>
      <c r="G49" s="128">
        <f>('Form Sa1'!J106+('Form Sa1'!J107*G112))/10^6</f>
        <v>0</v>
      </c>
      <c r="H49" s="128">
        <f>('Form Sa1'!K106+('Form Sa1'!K107*H112))/10^6</f>
        <v>0</v>
      </c>
      <c r="I49" s="128" t="e">
        <f>('Form Sa1'!#REF!+('Form Sa1'!#REF!*I112))/10^6</f>
        <v>#REF!</v>
      </c>
      <c r="J49" s="128" t="e">
        <f>('Form Sa1'!#REF!+('Form Sa1'!#REF!*J112))/10^6</f>
        <v>#REF!</v>
      </c>
      <c r="K49" s="128" t="e">
        <f>('Form Sa1'!#REF!+('Form Sa1'!#REF!*K112))/10^6</f>
        <v>#REF!</v>
      </c>
      <c r="L49" s="128" t="e">
        <f>('Form Sa1'!#REF!+('Form Sa1'!#REF!*L112))/10^6</f>
        <v>#REF!</v>
      </c>
      <c r="M49" s="128" t="e">
        <f>('Form Sa1'!#REF!+('Form Sa1'!#REF!*M112))/10^6</f>
        <v>#REF!</v>
      </c>
      <c r="N49" s="128" t="e">
        <f>('Form Sa1'!#REF!+('Form Sa1'!#REF!*N112))/10^6</f>
        <v>#REF!</v>
      </c>
      <c r="O49" s="128" t="e">
        <f>('Form Sa1'!#REF!+('Form Sa1'!#REF!*O112))/10^6</f>
        <v>#REF!</v>
      </c>
      <c r="P49" s="128">
        <f>('Form Sa1'!L106+('Form Sa1'!L107*P112))/10^6</f>
        <v>0</v>
      </c>
      <c r="Q49" s="128">
        <f>('Form Sa1'!M106+('Form Sa1'!M107*Q112))/10^6</f>
        <v>0</v>
      </c>
      <c r="R49" s="128">
        <f>('Form Sa1'!N106+('Form Sa1'!N107*R112))/10^6</f>
        <v>0</v>
      </c>
      <c r="S49" s="128">
        <f>('Form Sa1'!O106+('Form Sa1'!O107*S112))/10^6</f>
        <v>0</v>
      </c>
      <c r="T49" s="128">
        <f>('Form Sa1'!P106+('Form Sa1'!P107*T112))/10^6</f>
        <v>0</v>
      </c>
      <c r="U49" s="128">
        <f>('Form Sa1'!Q106+('Form Sa1'!Q107*U112))/10^6</f>
        <v>0</v>
      </c>
      <c r="V49" s="128">
        <f>('Form Sa1'!R106+('Form Sa1'!R107*V112))/10^6</f>
        <v>0</v>
      </c>
      <c r="W49" s="128">
        <f>('Form Sa1'!S106+('Form Sa1'!S107*W112))/10^6</f>
        <v>0</v>
      </c>
      <c r="X49" s="128">
        <f>('Form Sa1'!T106+('Form Sa1'!T107*X112))/10^6</f>
        <v>0</v>
      </c>
      <c r="Y49" s="128">
        <f>('Form Sa1'!U106+('Form Sa1'!U107*Y112))/10^6</f>
        <v>0</v>
      </c>
      <c r="Z49" s="128">
        <f>('Form Sa1'!V106+('Form Sa1'!V107*Z112))/10^6</f>
        <v>0</v>
      </c>
      <c r="AA49" s="128">
        <f>('Form Sa1'!W106+('Form Sa1'!W107*AA112))/10^6</f>
        <v>0</v>
      </c>
      <c r="AB49" s="128">
        <f>('Form Sa1'!X106+('Form Sa1'!X107*AB112))/10^6</f>
        <v>0</v>
      </c>
      <c r="AC49" s="128">
        <f>('Form Sa1'!Y106+('Form Sa1'!Y107*AC112))/10^6</f>
        <v>0</v>
      </c>
      <c r="AD49" s="128">
        <f>('Form Sa1'!Z106+('Form Sa1'!Z107*AD112))/10^6</f>
        <v>0</v>
      </c>
      <c r="AE49" s="128">
        <f>('Form Sa1'!AA106+('Form Sa1'!AA107*AE112))/10^6</f>
        <v>0</v>
      </c>
      <c r="AF49" s="128">
        <f>('Form Sa1'!AB106+('Form Sa1'!AB107*AF112))/10^6</f>
        <v>0</v>
      </c>
      <c r="AG49" s="128">
        <f>('Form Sa1'!AC106+('Form Sa1'!AC107*AG112))/10^6</f>
        <v>0</v>
      </c>
      <c r="AH49" s="128">
        <f>('Form Sa1'!AD106+('Form Sa1'!AD107*AH112))/10^6</f>
        <v>0</v>
      </c>
      <c r="AI49" s="128">
        <f>('Form Sa1'!AE106+('Form Sa1'!AE107*AI112))/10^6</f>
        <v>0</v>
      </c>
      <c r="AJ49" s="128">
        <f>('Form Sa1'!AF106+('Form Sa1'!AF107*AJ112))/10^6</f>
        <v>0</v>
      </c>
      <c r="AK49" s="128">
        <f>('Form Sa1'!AG106+('Form Sa1'!AG107*AK112))/10^6</f>
        <v>0</v>
      </c>
      <c r="AL49" s="128">
        <f>('Form Sa1'!AH106+('Form Sa1'!AH107*AL112))/10^6</f>
        <v>0</v>
      </c>
      <c r="AM49" s="128">
        <f>('Form Sa1'!AI106+('Form Sa1'!AI107*AM112))/10^6</f>
        <v>0</v>
      </c>
      <c r="AN49" s="128">
        <f>('Form Sa1'!AJ106+('Form Sa1'!AJ107*AN112))/10^6</f>
        <v>0</v>
      </c>
      <c r="AO49" s="128">
        <f>('Form Sa1'!AK106+('Form Sa1'!AK107*AO112))/10^6</f>
        <v>0</v>
      </c>
      <c r="AP49" s="128">
        <f>('Form Sa1'!AL106+('Form Sa1'!AL107*AP112))/10^6</f>
        <v>0</v>
      </c>
      <c r="AQ49" s="128">
        <f>('Form Sa1'!AM106+('Form Sa1'!AM107*AQ112))/10^6</f>
        <v>0</v>
      </c>
      <c r="AR49" s="128">
        <f>('Form Sa1'!AN106+('Form Sa1'!AN107*AR112))/10^6</f>
        <v>0</v>
      </c>
      <c r="AS49" s="128">
        <f>('Form Sa1'!AO106+('Form Sa1'!AO107*AS112))/10^6</f>
        <v>0</v>
      </c>
      <c r="AT49" s="128">
        <f>('Form Sa1'!AP106+('Form Sa1'!AP107*AT112))/10^6</f>
        <v>0</v>
      </c>
      <c r="AU49" s="128">
        <f>('Form Sa1'!AQ106+('Form Sa1'!AQ107*AU112))/10^6</f>
        <v>0</v>
      </c>
      <c r="AV49" s="128">
        <f>('Form Sa1'!AR106+('Form Sa1'!AR107*AV112))/10^6</f>
        <v>0</v>
      </c>
      <c r="AW49" s="128">
        <f>('Form Sa1'!AS106+('Form Sa1'!AS107*AW112))/10^6</f>
        <v>0</v>
      </c>
      <c r="AX49" s="128">
        <f>('Form Sa1'!AT106+('Form Sa1'!AT107*AX112))/10^6</f>
        <v>0</v>
      </c>
      <c r="AY49" s="128">
        <f>('Form Sa1'!AU106+('Form Sa1'!AU107*AY112))/10^6</f>
        <v>0</v>
      </c>
      <c r="AZ49" s="128">
        <f>('Form Sa1'!AV106+('Form Sa1'!AV107*AZ112))/10^6</f>
        <v>0</v>
      </c>
      <c r="BA49" s="128">
        <f>('Form Sa1'!AW106+('Form Sa1'!AW107*BA112))/10^6</f>
        <v>0</v>
      </c>
      <c r="BB49" s="128">
        <f>('Form Sa1'!AX106+('Form Sa1'!AX107*BB112))/10^6</f>
        <v>0</v>
      </c>
      <c r="BC49" s="128">
        <f>('Form Sa1'!AY106+('Form Sa1'!AY107*BC112))/10^6</f>
        <v>0</v>
      </c>
      <c r="BD49" s="128">
        <f>('Form Sa1'!AZ106+('Form Sa1'!AZ107*BD112))/10^6</f>
        <v>0</v>
      </c>
      <c r="BE49" s="128">
        <f>('Form Sa1'!BA106+('Form Sa1'!BA107*BE112))/10^6</f>
        <v>0</v>
      </c>
      <c r="BF49" s="128">
        <f>('Form Sa1'!BB106+('Form Sa1'!BB107*BF112))/10^6</f>
        <v>0</v>
      </c>
      <c r="BG49" s="128">
        <f>('Form Sa1'!BC106+('Form Sa1'!BC107*BG112))/10^6</f>
        <v>0</v>
      </c>
      <c r="BH49" s="128">
        <f>('Form Sa1'!BD106+('Form Sa1'!BD107*BH112))/10^6</f>
        <v>0</v>
      </c>
      <c r="BI49" s="128">
        <f>('Form Sa1'!BE106+('Form Sa1'!BE107*BI112))/10^6</f>
        <v>0</v>
      </c>
      <c r="BJ49" s="128">
        <f>('Form Sa1'!BF106+('Form Sa1'!BF107*BJ112))/10^6</f>
        <v>0</v>
      </c>
      <c r="BK49" s="128">
        <f>('Form Sa1'!BG106+('Form Sa1'!BG107*BK112))/10^6</f>
        <v>0</v>
      </c>
      <c r="BL49" s="128">
        <f>('Form Sa1'!BH106+('Form Sa1'!BH107*BL112))/10^6</f>
        <v>0</v>
      </c>
      <c r="BM49" s="128">
        <f>('Form Sa1'!BI106+('Form Sa1'!BI107*BM112))/10^6</f>
        <v>0</v>
      </c>
      <c r="BN49" s="128">
        <f>('Form Sa1'!BJ106+('Form Sa1'!BJ107*BN112))/10^6</f>
        <v>0</v>
      </c>
      <c r="BO49" s="128">
        <f>('Form Sa1'!BK106+('Form Sa1'!BK107*BO112))/10^6</f>
        <v>0</v>
      </c>
      <c r="BP49" s="128">
        <f>('Form Sa1'!BL106+('Form Sa1'!BL107*BP112))/10^6</f>
        <v>0</v>
      </c>
      <c r="BQ49" s="128">
        <f>('Form Sa1'!BM106+('Form Sa1'!BM107*BQ112))/10^6</f>
        <v>0</v>
      </c>
      <c r="BR49" s="128">
        <f>('Form Sa1'!BN106+('Form Sa1'!BN107*BR112))/10^6</f>
        <v>0</v>
      </c>
      <c r="BS49" s="128">
        <f>('Form Sa1'!BO106+('Form Sa1'!BO107*BS112))/10^6</f>
        <v>0</v>
      </c>
      <c r="BT49" s="128">
        <f>('Form Sa1'!BP106+('Form Sa1'!BP107*BT112))/10^6</f>
        <v>0</v>
      </c>
      <c r="BU49" s="128">
        <f>('Form Sa1'!BQ106+('Form Sa1'!BQ107*BU112))/10^6</f>
        <v>0</v>
      </c>
      <c r="BV49" s="128">
        <f>('Form Sa1'!BR106+('Form Sa1'!BR107*BV112))/10^6</f>
        <v>0</v>
      </c>
      <c r="BW49" s="128">
        <f>('Form Sa1'!BS106+('Form Sa1'!BS107*BW112))/10^6</f>
        <v>0</v>
      </c>
      <c r="BX49" s="128">
        <f>('Form Sa1'!BT106+('Form Sa1'!BT107*BX112))/10^6</f>
        <v>0</v>
      </c>
      <c r="BY49" s="128">
        <f>('Form Sa1'!BU106+('Form Sa1'!BU107*BY112))/10^6</f>
        <v>0</v>
      </c>
      <c r="BZ49" s="128">
        <f>('Form Sa1'!BV106+('Form Sa1'!BV107*BZ112))/10^6</f>
        <v>0</v>
      </c>
      <c r="CA49" s="128">
        <f>('Form Sa1'!BW106+('Form Sa1'!BW107*CA112))/10^6</f>
        <v>0</v>
      </c>
      <c r="CB49" s="128">
        <f>('Form Sa1'!BX106+('Form Sa1'!BX107*CB112))/10^6</f>
        <v>0</v>
      </c>
      <c r="CC49" s="128">
        <f>('Form Sa1'!BY106+('Form Sa1'!BY107*CC112))/10^6</f>
        <v>0</v>
      </c>
      <c r="CD49" s="128">
        <f>('Form Sa1'!BZ106+('Form Sa1'!BZ107*CD112))/10^6</f>
        <v>0</v>
      </c>
      <c r="CE49" s="128">
        <f>('Form Sa1'!CA106+('Form Sa1'!CA107*CE112))/10^6</f>
        <v>0</v>
      </c>
      <c r="CF49" s="128">
        <f>('Form Sa1'!CB106+('Form Sa1'!CB107*CF112))/10^6</f>
        <v>0</v>
      </c>
      <c r="CG49" s="128">
        <f>('Form Sa1'!CC106+('Form Sa1'!CC107*CG112))/10^6</f>
        <v>0</v>
      </c>
      <c r="CH49" s="128">
        <f>('Form Sa1'!CD106+('Form Sa1'!CD107*CH112))/10^6</f>
        <v>0</v>
      </c>
      <c r="CI49" s="128">
        <f>('Form Sa1'!CE106+('Form Sa1'!CE107*CI112))/10^6</f>
        <v>0</v>
      </c>
      <c r="CJ49" s="128">
        <f>('Form Sa1'!CF106+('Form Sa1'!CF107*CJ112))/10^6</f>
        <v>0</v>
      </c>
      <c r="CK49" s="128">
        <f>('Form Sa1'!CG106+('Form Sa1'!CG107*CK112))/10^6</f>
        <v>0</v>
      </c>
      <c r="CL49" s="128">
        <f>('Form Sa1'!CH106+('Form Sa1'!CH107*CL112))/10^6</f>
        <v>0</v>
      </c>
      <c r="CM49" s="128">
        <f>('Form Sa1'!CI106+('Form Sa1'!CI107*CM112))/10^6</f>
        <v>0</v>
      </c>
      <c r="CN49" s="128">
        <f>('Form Sa1'!CJ106+('Form Sa1'!CJ107*CN112))/10^6</f>
        <v>0</v>
      </c>
      <c r="CO49" s="128">
        <f>('Form Sa1'!CK106+('Form Sa1'!CK107*CO112))/10^6</f>
        <v>0</v>
      </c>
      <c r="CP49" s="128">
        <f>('Form Sa1'!CL106+('Form Sa1'!CL107*CP112))/10^6</f>
        <v>0</v>
      </c>
      <c r="CQ49" s="128">
        <f>('Form Sa1'!CM106+('Form Sa1'!CM107*CQ112))/10^6</f>
        <v>0</v>
      </c>
      <c r="CR49" s="128">
        <f>('Form Sa1'!CN106+('Form Sa1'!CN107*CR112))/10^6</f>
        <v>0</v>
      </c>
      <c r="CS49" s="128">
        <f>('Form Sa1'!CO106+('Form Sa1'!CO107*CS112))/10^6</f>
        <v>0</v>
      </c>
      <c r="CT49" s="128">
        <f>('Form Sa1'!CP106+('Form Sa1'!CP107*CT112))/10^6</f>
        <v>0</v>
      </c>
      <c r="CU49" s="128">
        <f>('Form Sa1'!CQ106+('Form Sa1'!CQ107*CU112))/10^6</f>
        <v>0</v>
      </c>
      <c r="CV49" s="128">
        <f>('Form Sa1'!CR106+('Form Sa1'!CR107*CV112))/10^6</f>
        <v>0</v>
      </c>
      <c r="CW49" s="128">
        <f>('Form Sa1'!CS106+('Form Sa1'!CS107*CW112))/10^6</f>
        <v>0</v>
      </c>
      <c r="CX49" s="128">
        <f>('Form Sa1'!CT106+('Form Sa1'!CT107*CX112))/10^6</f>
        <v>0</v>
      </c>
      <c r="CY49" s="128">
        <f>('Form Sa1'!CU106+('Form Sa1'!CU107*CY112))/10^6</f>
        <v>0</v>
      </c>
      <c r="CZ49" s="128">
        <f>('Form Sa1'!CV106+('Form Sa1'!CV107*CZ112))/10^6</f>
        <v>0</v>
      </c>
      <c r="DA49" s="128">
        <f>('Form Sa1'!CW106+('Form Sa1'!CW107*DA112))/10^6</f>
        <v>0</v>
      </c>
      <c r="DB49" s="128">
        <f>('Form Sa1'!CX106+('Form Sa1'!CX107*DB112))/10^6</f>
        <v>0</v>
      </c>
      <c r="DC49" s="128">
        <f>('Form Sa1'!CY106+('Form Sa1'!CY107*DC112))/10^6</f>
        <v>0</v>
      </c>
      <c r="DD49" s="128">
        <f>('Form Sa1'!CZ106+('Form Sa1'!CZ107*DD112))/10^6</f>
        <v>0</v>
      </c>
      <c r="DE49" s="128">
        <f>('Form Sa1'!DA106+('Form Sa1'!DA107*DE112))/10^6</f>
        <v>0</v>
      </c>
      <c r="DF49" s="128">
        <f>('Form Sa1'!DB106+('Form Sa1'!DB107*DF112))/10^6</f>
        <v>0</v>
      </c>
      <c r="DG49" s="128">
        <f>('Form Sa1'!DC106+('Form Sa1'!DC107*DG112))/10^6</f>
        <v>0</v>
      </c>
      <c r="DH49" s="128">
        <f>('Form Sa1'!DD106+('Form Sa1'!DD107*DH112))/10^6</f>
        <v>0</v>
      </c>
      <c r="DI49" s="128">
        <f>('Form Sa1'!DE106+('Form Sa1'!DE107*DI112))/10^6</f>
        <v>0</v>
      </c>
      <c r="DJ49" s="128">
        <f>('Form Sa1'!DF106+('Form Sa1'!DF107*DJ112))/10^6</f>
        <v>0</v>
      </c>
      <c r="DK49" s="128">
        <f>('Form Sa1'!DG106+('Form Sa1'!DG107*DK112))/10^6</f>
        <v>0</v>
      </c>
      <c r="DL49" s="128">
        <f>('Form Sa1'!DH106+('Form Sa1'!DH107*DL112))/10^6</f>
        <v>0</v>
      </c>
      <c r="DM49" s="128">
        <f>('Form Sa1'!DI106+('Form Sa1'!DI107*DM112))/10^6</f>
        <v>0</v>
      </c>
      <c r="DN49" s="128">
        <f>('Form Sa1'!DJ106+('Form Sa1'!DJ107*DN112))/10^6</f>
        <v>0</v>
      </c>
      <c r="DO49" s="128">
        <f>('Form Sa1'!DK106+('Form Sa1'!DK107*DO112))/10^6</f>
        <v>0</v>
      </c>
      <c r="DP49" s="128">
        <f>('Form Sa1'!DL106+('Form Sa1'!DL107*DP112))/10^6</f>
        <v>0</v>
      </c>
      <c r="DQ49" s="128">
        <f>('Form Sa1'!DM106+('Form Sa1'!DM107*DQ112))/10^6</f>
        <v>0</v>
      </c>
      <c r="DR49" s="128">
        <f>('Form Sa1'!DN106+('Form Sa1'!DN107*DR112))/10^6</f>
        <v>0</v>
      </c>
      <c r="DS49" s="128">
        <f>('Form Sa1'!DO106+('Form Sa1'!DO107*DS112))/10^6</f>
        <v>0</v>
      </c>
      <c r="DT49" s="128">
        <f>('Form Sa1'!DP106+('Form Sa1'!DP107*DT112))/10^6</f>
        <v>0</v>
      </c>
      <c r="DU49" s="128">
        <f>('Form Sa1'!DQ106+('Form Sa1'!DQ107*DU112))/10^6</f>
        <v>0</v>
      </c>
      <c r="DV49" s="128">
        <f>('Form Sa1'!DR106+('Form Sa1'!DR107*DV112))/10^6</f>
        <v>0</v>
      </c>
      <c r="DW49" s="128">
        <f>('Form Sa1'!DS106+('Form Sa1'!DS107*DW112))/10^6</f>
        <v>0</v>
      </c>
      <c r="DX49" s="128">
        <f>('Form Sa1'!DT106+('Form Sa1'!DT107*DX112))/10^6</f>
        <v>0</v>
      </c>
      <c r="DY49" s="128">
        <f>('Form Sa1'!DU106+('Form Sa1'!DU107*DY112))/10^6</f>
        <v>0</v>
      </c>
      <c r="DZ49" s="128">
        <f>('Form Sa1'!DV106+('Form Sa1'!DV107*DZ112))/10^6</f>
        <v>0</v>
      </c>
      <c r="EA49" s="128">
        <f>('Form Sa1'!DW106+('Form Sa1'!DW107*EA112))/10^6</f>
        <v>0</v>
      </c>
      <c r="EB49" s="128">
        <f>('Form Sa1'!DX106+('Form Sa1'!DX107*EB112))/10^6</f>
        <v>0</v>
      </c>
      <c r="EC49" s="128">
        <f>('Form Sa1'!DY106+('Form Sa1'!DY107*EC112))/10^6</f>
        <v>0</v>
      </c>
      <c r="ED49" s="128">
        <f>('Form Sa1'!DZ106+('Form Sa1'!DZ107*ED112))/10^6</f>
        <v>0</v>
      </c>
      <c r="EE49" s="128">
        <f>('Form Sa1'!EA106+('Form Sa1'!EA107*EE112))/10^6</f>
        <v>0</v>
      </c>
      <c r="EF49" s="128">
        <f>('Form Sa1'!EB106+('Form Sa1'!EB107*EF112))/10^6</f>
        <v>0</v>
      </c>
      <c r="EG49" s="128">
        <f>('Form Sa1'!EC106+('Form Sa1'!EC107*EG112))/10^6</f>
        <v>0</v>
      </c>
      <c r="EH49" s="128">
        <f>('Form Sa1'!ED106+('Form Sa1'!ED107*EH112))/10^6</f>
        <v>0</v>
      </c>
      <c r="EI49" s="128">
        <f>('Form Sa1'!EE106+('Form Sa1'!EE107*EI112))/10^6</f>
        <v>0</v>
      </c>
      <c r="EJ49" s="128">
        <f>('Form Sa1'!EF106+('Form Sa1'!EF107*EJ112))/10^6</f>
        <v>0</v>
      </c>
      <c r="EK49" s="128">
        <f>('Form Sa1'!EG106+('Form Sa1'!EG107*EK112))/10^6</f>
        <v>0</v>
      </c>
      <c r="EL49" s="128">
        <f>('Form Sa1'!EH106+('Form Sa1'!EH107*EL112))/10^6</f>
        <v>0</v>
      </c>
      <c r="EM49" s="128">
        <f>('Form Sa1'!EI106+('Form Sa1'!EI107*EM112))/10^6</f>
        <v>0</v>
      </c>
      <c r="EN49" s="128">
        <f>('Form Sa1'!EJ106+('Form Sa1'!EJ107*EN112))/10^6</f>
        <v>0</v>
      </c>
      <c r="EO49" s="128">
        <f>('Form Sa1'!EK106+('Form Sa1'!EK107*EO112))/10^6</f>
        <v>0</v>
      </c>
      <c r="EP49" s="128">
        <f>('Form Sa1'!EL106+('Form Sa1'!EL107*EP112))/10^6</f>
        <v>0</v>
      </c>
      <c r="EQ49" s="128">
        <f>('Form Sa1'!EM106+('Form Sa1'!EM107*EQ112))/10^6</f>
        <v>0</v>
      </c>
      <c r="ER49" s="128">
        <f>('Form Sa1'!EN106+('Form Sa1'!EN107*ER112))/10^6</f>
        <v>0</v>
      </c>
      <c r="ES49" s="128">
        <f>('Form Sa1'!EO106+('Form Sa1'!EO107*ES112))/10^6</f>
        <v>0</v>
      </c>
      <c r="ET49" s="128">
        <f>('Form Sa1'!EP106+('Form Sa1'!EP107*ET112))/10^6</f>
        <v>0</v>
      </c>
      <c r="EU49" s="128">
        <f>('Form Sa1'!EQ106+('Form Sa1'!EQ107*EU112))/10^6</f>
        <v>0</v>
      </c>
      <c r="EV49" s="128">
        <f>('Form Sa1'!ER106+('Form Sa1'!ER107*EV112))/10^6</f>
        <v>0</v>
      </c>
      <c r="EW49" s="128">
        <f>('Form Sa1'!ES106+('Form Sa1'!ES107*EW112))/10^6</f>
        <v>0</v>
      </c>
      <c r="EX49" s="128">
        <f>('Form Sa1'!ET106+('Form Sa1'!ET107*EX112))/10^6</f>
        <v>0</v>
      </c>
      <c r="EY49" s="128">
        <f>('Form Sa1'!EU106+('Form Sa1'!EU107*EY112))/10^6</f>
        <v>0</v>
      </c>
      <c r="EZ49" s="128">
        <f>('Form Sa1'!EV106+('Form Sa1'!EV107*EZ112))/10^6</f>
        <v>0</v>
      </c>
      <c r="FA49" s="128">
        <f>('Form Sa1'!EW106+('Form Sa1'!EW107*FA112))/10^6</f>
        <v>0</v>
      </c>
      <c r="FB49" s="128">
        <f>('Form Sa1'!EX106+('Form Sa1'!EX107*FB112))/10^6</f>
        <v>0</v>
      </c>
      <c r="FC49" s="128">
        <f>('Form Sa1'!EY106+('Form Sa1'!EY107*FC112))/10^6</f>
        <v>0</v>
      </c>
      <c r="FD49" s="128">
        <f>('Form Sa1'!EZ106+('Form Sa1'!EZ107*FD112))/10^6</f>
        <v>0</v>
      </c>
      <c r="FE49" s="128">
        <f>('Form Sa1'!FA106+('Form Sa1'!FA107*FE112))/10^6</f>
        <v>0</v>
      </c>
      <c r="FF49" s="128">
        <f>('Form Sa1'!FB106+('Form Sa1'!FB107*FF112))/10^6</f>
        <v>0</v>
      </c>
      <c r="FG49" s="128">
        <f>('Form Sa1'!FC106+('Form Sa1'!FC107*FG112))/10^6</f>
        <v>0</v>
      </c>
      <c r="FH49" s="128">
        <f>('Form Sa1'!FD106+('Form Sa1'!FD107*FH112))/10^6</f>
        <v>0</v>
      </c>
      <c r="FI49" s="128">
        <f>('Form Sa1'!FE106+('Form Sa1'!FE107*FI112))/10^6</f>
        <v>0</v>
      </c>
      <c r="FJ49" s="128">
        <f>('Form Sa1'!FF106+('Form Sa1'!FF107*FJ112))/10^6</f>
        <v>0</v>
      </c>
      <c r="FK49" s="128">
        <f>('Form Sa1'!FG106+('Form Sa1'!FG107*FK112))/10^6</f>
        <v>0</v>
      </c>
      <c r="FL49" s="128">
        <f>('Form Sa1'!FH106+('Form Sa1'!FH107*FL112))/10^6</f>
        <v>0</v>
      </c>
      <c r="FM49" s="128">
        <f>('Form Sa1'!FI106+('Form Sa1'!FI107*FM112))/10^6</f>
        <v>0</v>
      </c>
      <c r="FN49" s="128">
        <f>('Form Sa1'!FJ106+('Form Sa1'!FJ107*FN112))/10^6</f>
        <v>0</v>
      </c>
      <c r="FO49" s="128">
        <f>('Form Sa1'!FK106+('Form Sa1'!FK107*FO112))/10^6</f>
        <v>0</v>
      </c>
      <c r="FP49" s="128">
        <f>('Form Sa1'!FL106+('Form Sa1'!FL107*FP112))/10^6</f>
        <v>0</v>
      </c>
      <c r="FQ49" s="128">
        <f>('Form Sa1'!FM106+('Form Sa1'!FM107*FQ112))/10^6</f>
        <v>0</v>
      </c>
      <c r="FR49" s="128">
        <f>('Form Sa1'!FN106+('Form Sa1'!FN107*FR112))/10^6</f>
        <v>0</v>
      </c>
      <c r="FS49" s="128">
        <f>('Form Sa1'!FO106+('Form Sa1'!FO107*FS112))/10^6</f>
        <v>0</v>
      </c>
      <c r="FT49" s="128">
        <f>('Form Sa1'!FP106+('Form Sa1'!FP107*FT112))/10^6</f>
        <v>0</v>
      </c>
      <c r="FU49" s="128">
        <f>('Form Sa1'!FQ106+('Form Sa1'!FQ107*FU112))/10^6</f>
        <v>0</v>
      </c>
      <c r="FV49" s="128">
        <f>('Form Sa1'!FR106+('Form Sa1'!FR107*FV112))/10^6</f>
        <v>0</v>
      </c>
      <c r="FW49" s="128">
        <f>('Form Sa1'!FS106+('Form Sa1'!FS107*FW112))/10^6</f>
        <v>0</v>
      </c>
      <c r="FX49" s="128">
        <f>('Form Sa1'!FT106+('Form Sa1'!FT107*FX112))/10^6</f>
        <v>0</v>
      </c>
      <c r="FY49" s="128">
        <f>('Form Sa1'!FU106+('Form Sa1'!FU107*FY112))/10^6</f>
        <v>0</v>
      </c>
      <c r="FZ49" s="128">
        <f>('Form Sa1'!FV106+('Form Sa1'!FV107*FZ112))/10^6</f>
        <v>0</v>
      </c>
      <c r="GA49" s="128">
        <f>('Form Sa1'!FW106+('Form Sa1'!FW107*GA112))/10^6</f>
        <v>0</v>
      </c>
      <c r="GB49" s="128">
        <f>('Form Sa1'!FX106+('Form Sa1'!FX107*GB112))/10^6</f>
        <v>0</v>
      </c>
      <c r="GC49" s="128">
        <f>('Form Sa1'!FY106+('Form Sa1'!FY107*GC112))/10^6</f>
        <v>0</v>
      </c>
      <c r="GD49" s="128">
        <f>('Form Sa1'!FZ106+('Form Sa1'!FZ107*GD112))/10^6</f>
        <v>0</v>
      </c>
      <c r="GE49" s="128">
        <f>('Form Sa1'!GA106+('Form Sa1'!GA107*GE112))/10^6</f>
        <v>0</v>
      </c>
      <c r="GF49" s="128">
        <f>('Form Sa1'!GB106+('Form Sa1'!GB107*GF112))/10^6</f>
        <v>0</v>
      </c>
      <c r="GG49" s="128">
        <f>('Form Sa1'!GC106+('Form Sa1'!GC107*GG112))/10^6</f>
        <v>0</v>
      </c>
      <c r="GH49" s="128">
        <f>('Form Sa1'!GD106+('Form Sa1'!GD107*GH112))/10^6</f>
        <v>0</v>
      </c>
      <c r="GI49" s="128">
        <f>('Form Sa1'!GE106+('Form Sa1'!GE107*GI112))/10^6</f>
        <v>0</v>
      </c>
      <c r="GJ49" s="128">
        <f>('Form Sa1'!GF106+('Form Sa1'!GF107*GJ112))/10^6</f>
        <v>0</v>
      </c>
      <c r="GK49" s="128">
        <f>('Form Sa1'!GG106+('Form Sa1'!GG107*GK112))/10^6</f>
        <v>0</v>
      </c>
      <c r="GL49" s="128">
        <f>('Form Sa1'!GH106+('Form Sa1'!GH107*GL112))/10^6</f>
        <v>0</v>
      </c>
      <c r="GM49" s="128">
        <f>('Form Sa1'!GI106+('Form Sa1'!GI107*GM112))/10^6</f>
        <v>0</v>
      </c>
      <c r="GN49" s="128">
        <f>('Form Sa1'!GJ106+('Form Sa1'!GJ107*GN112))/10^6</f>
        <v>0</v>
      </c>
      <c r="GO49" s="128">
        <f>('Form Sa1'!GK106+('Form Sa1'!GK107*GO112))/10^6</f>
        <v>0</v>
      </c>
      <c r="GP49" s="128">
        <f>('Form Sa1'!GL106+('Form Sa1'!GL107*GP112))/10^6</f>
        <v>0</v>
      </c>
      <c r="GQ49" s="128">
        <f>('Form Sa1'!GM106+('Form Sa1'!GM107*GQ112))/10^6</f>
        <v>0</v>
      </c>
      <c r="GR49" s="128">
        <f>('Form Sa1'!GN106+('Form Sa1'!GN107*GR112))/10^6</f>
        <v>0</v>
      </c>
      <c r="GS49" s="128">
        <f>('Form Sa1'!GO106+('Form Sa1'!GO107*GS112))/10^6</f>
        <v>0</v>
      </c>
      <c r="GT49" s="128">
        <f>('Form Sa1'!GP106+('Form Sa1'!GP107*GT112))/10^6</f>
        <v>0</v>
      </c>
      <c r="GU49" s="128">
        <f>('Form Sa1'!GQ106+('Form Sa1'!GQ107*GU112))/10^6</f>
        <v>0</v>
      </c>
      <c r="GV49" s="128">
        <f>('Form Sa1'!GR106+('Form Sa1'!GR107*GV112))/10^6</f>
        <v>0</v>
      </c>
      <c r="GW49" s="128">
        <f>('Form Sa1'!GS106+('Form Sa1'!GS107*GW112))/10^6</f>
        <v>0</v>
      </c>
      <c r="GX49" s="128">
        <f>('Form Sa1'!GT106+('Form Sa1'!GT107*GX112))/10^6</f>
        <v>0</v>
      </c>
      <c r="GY49" s="128">
        <f>('Form Sa1'!GU106+('Form Sa1'!GU107*GY112))/10^6</f>
        <v>0</v>
      </c>
      <c r="GZ49" s="128">
        <f>('Form Sa1'!GV106+('Form Sa1'!GV107*GZ112))/10^6</f>
        <v>0</v>
      </c>
      <c r="HA49" s="128">
        <f>('Form Sa1'!GW106+('Form Sa1'!GW107*HA112))/10^6</f>
        <v>0</v>
      </c>
      <c r="HB49" s="128">
        <f>('Form Sa1'!GX106+('Form Sa1'!GX107*HB112))/10^6</f>
        <v>0</v>
      </c>
      <c r="HC49" s="128">
        <f>('Form Sa1'!GY106+('Form Sa1'!GY107*HC112))/10^6</f>
        <v>0</v>
      </c>
      <c r="HD49" s="128">
        <f>('Form Sa1'!GZ106+('Form Sa1'!GZ107*HD112))/10^6</f>
        <v>0</v>
      </c>
      <c r="HE49" s="128">
        <f>('Form Sa1'!HA106+('Form Sa1'!HA107*HE112))/10^6</f>
        <v>0</v>
      </c>
      <c r="HF49" s="128">
        <f>('Form Sa1'!HB106+('Form Sa1'!HB107*HF112))/10^6</f>
        <v>0</v>
      </c>
      <c r="HG49" s="128">
        <f>('Form Sa1'!HC106+('Form Sa1'!HC107*HG112))/10^6</f>
        <v>0</v>
      </c>
      <c r="HH49" s="128">
        <f>('Form Sa1'!HD106+('Form Sa1'!HD107*HH112))/10^6</f>
        <v>0</v>
      </c>
      <c r="HI49" s="128">
        <f>('Form Sa1'!HE106+('Form Sa1'!HE107*HI112))/10^6</f>
        <v>0</v>
      </c>
      <c r="HJ49" s="128">
        <f>('Form Sa1'!HF106+('Form Sa1'!HF107*HJ112))/10^6</f>
        <v>0</v>
      </c>
      <c r="HK49" s="128">
        <f>('Form Sa1'!HG106+('Form Sa1'!HG107*HK112))/10^6</f>
        <v>0</v>
      </c>
      <c r="HL49" s="128">
        <f>('Form Sa1'!HH106+('Form Sa1'!HH107*HL112))/10^6</f>
        <v>0</v>
      </c>
      <c r="HM49" s="128">
        <f>('Form Sa1'!HI106+('Form Sa1'!HI107*HM112))/10^6</f>
        <v>0</v>
      </c>
      <c r="HN49" s="128">
        <f>('Form Sa1'!HJ106+('Form Sa1'!HJ107*HN112))/10^6</f>
        <v>0</v>
      </c>
      <c r="HO49" s="128">
        <f>('Form Sa1'!HK106+('Form Sa1'!HK107*HO112))/10^6</f>
        <v>0</v>
      </c>
      <c r="HP49" s="128">
        <f>('Form Sa1'!HL106+('Form Sa1'!HL107*HP112))/10^6</f>
        <v>0</v>
      </c>
      <c r="HQ49" s="128">
        <f>('Form Sa1'!HM106+('Form Sa1'!HM107*HQ112))/10^6</f>
        <v>0</v>
      </c>
      <c r="HR49" s="128">
        <f>('Form Sa1'!HN106+('Form Sa1'!HN107*HR112))/10^6</f>
        <v>0</v>
      </c>
      <c r="HS49" s="128">
        <f>('Form Sa1'!HO106+('Form Sa1'!HO107*HS112))/10^6</f>
        <v>0</v>
      </c>
      <c r="HT49" s="128">
        <f>('Form Sa1'!HP106+('Form Sa1'!HP107*HT112))/10^6</f>
        <v>0</v>
      </c>
      <c r="HU49" s="128">
        <f>('Form Sa1'!HQ106+('Form Sa1'!HQ107*HU112))/10^6</f>
        <v>0</v>
      </c>
      <c r="HV49" s="128">
        <f>('Form Sa1'!HR106+('Form Sa1'!HR107*HV112))/10^6</f>
        <v>0</v>
      </c>
      <c r="HW49" s="128">
        <f>('Form Sa1'!HS106+('Form Sa1'!HS107*HW112))/10^6</f>
        <v>0</v>
      </c>
      <c r="HX49" s="128">
        <f>('Form Sa1'!HT106+('Form Sa1'!HT107*HX112))/10^6</f>
        <v>0</v>
      </c>
      <c r="HY49" s="128">
        <f>('Form Sa1'!HU106+('Form Sa1'!HU107*HY112))/10^6</f>
        <v>0</v>
      </c>
      <c r="HZ49" s="128">
        <f>('Form Sa1'!HV106+('Form Sa1'!HV107*HZ112))/10^6</f>
        <v>0</v>
      </c>
      <c r="IA49" s="128">
        <f>('Form Sa1'!HW106+('Form Sa1'!HW107*IA112))/10^6</f>
        <v>0</v>
      </c>
      <c r="IB49" s="128">
        <f>('Form Sa1'!HX106+('Form Sa1'!HX107*IB112))/10^6</f>
        <v>0</v>
      </c>
      <c r="IC49" s="128">
        <f>('Form Sa1'!HY106+('Form Sa1'!HY107*IC112))/10^6</f>
        <v>0</v>
      </c>
      <c r="ID49" s="128">
        <f>('Form Sa1'!HZ106+('Form Sa1'!HZ107*ID112))/10^6</f>
        <v>0</v>
      </c>
      <c r="IE49" s="128">
        <f>('Form Sa1'!IA106+('Form Sa1'!IA107*IE112))/10^6</f>
        <v>0</v>
      </c>
      <c r="IF49" s="128">
        <f>('Form Sa1'!IB106+('Form Sa1'!IB107*IF112))/10^6</f>
        <v>0</v>
      </c>
      <c r="IG49" s="128">
        <f>('Form Sa1'!IC106+('Form Sa1'!IC107*IG112))/10^6</f>
        <v>0</v>
      </c>
      <c r="IH49" s="128">
        <f>('Form Sa1'!ID106+('Form Sa1'!ID107*IH112))/10^6</f>
        <v>0</v>
      </c>
      <c r="II49" s="128">
        <f>('Form Sa1'!IE106+('Form Sa1'!IE107*II112))/10^6</f>
        <v>0</v>
      </c>
      <c r="IJ49" s="128">
        <f>('Form Sa1'!IF106+('Form Sa1'!IF107*IJ112))/10^6</f>
        <v>0</v>
      </c>
      <c r="IK49" s="128">
        <f>('Form Sa1'!IG106+('Form Sa1'!IG107*IK112))/10^6</f>
        <v>0</v>
      </c>
      <c r="IL49" s="128">
        <f>('Form Sa1'!IH106+('Form Sa1'!IH107*IL112))/10^6</f>
        <v>0</v>
      </c>
      <c r="IM49" s="128">
        <f>('Form Sa1'!II106+('Form Sa1'!II107*IM112))/10^6</f>
        <v>0</v>
      </c>
      <c r="IN49" s="128">
        <f>('Form Sa1'!IJ106+('Form Sa1'!IJ107*IN112))/10^6</f>
        <v>0</v>
      </c>
      <c r="IO49" s="128">
        <f>('Form Sa1'!IK106+('Form Sa1'!IK107*IO112))/10^6</f>
        <v>0</v>
      </c>
      <c r="IP49" s="128">
        <f>('Form Sa1'!IL106+('Form Sa1'!IL107*IP112))/10^6</f>
        <v>0</v>
      </c>
      <c r="IQ49" s="128">
        <f>('Form Sa1'!IM106+('Form Sa1'!IM107*IQ112))/10^6</f>
        <v>0</v>
      </c>
      <c r="IR49" s="128">
        <f>('Form Sa1'!IN106+('Form Sa1'!IN107*IR112))/10^6</f>
        <v>0</v>
      </c>
      <c r="IS49" s="128" t="e">
        <f>('Form Sa1'!#REF!+('Form Sa1'!#REF!*IS112))/10^6</f>
        <v>#REF!</v>
      </c>
      <c r="IT49" s="128" t="e">
        <f>('Form Sa1'!#REF!+('Form Sa1'!#REF!*IT112))/10^6</f>
        <v>#REF!</v>
      </c>
      <c r="IU49" s="128" t="e">
        <f>('Form Sa1'!#REF!+('Form Sa1'!#REF!*IU112))/10^6</f>
        <v>#REF!</v>
      </c>
      <c r="IV49" s="128" t="e">
        <f>('Form Sa1'!#REF!+('Form Sa1'!#REF!*IV112))/10^6</f>
        <v>#REF!</v>
      </c>
    </row>
    <row r="50" spans="1:256" s="272" customFormat="1" ht="16.5" customHeight="1" x14ac:dyDescent="0.25">
      <c r="A50" s="279" t="s">
        <v>397</v>
      </c>
      <c r="B50" s="256" t="s">
        <v>396</v>
      </c>
      <c r="C50" s="256"/>
      <c r="D50" s="263"/>
      <c r="E50" s="270"/>
      <c r="F50" s="270"/>
      <c r="G50" s="271"/>
      <c r="H50" s="271"/>
    </row>
    <row r="51" spans="1:256" ht="15.75" customHeight="1" x14ac:dyDescent="0.25">
      <c r="A51" s="265" t="s">
        <v>153</v>
      </c>
      <c r="B51" s="263" t="s">
        <v>393</v>
      </c>
      <c r="C51" s="263" t="s">
        <v>165</v>
      </c>
      <c r="D51" s="263" t="s">
        <v>7</v>
      </c>
      <c r="E51" s="936">
        <f>('Form Sa1'!H112+('Form Sa1'!H113*E112/10^6))*E15</f>
        <v>0</v>
      </c>
      <c r="F51" s="936">
        <f>('Form Sa1'!I112+('Form Sa1'!I113*F112/10^6))*F15</f>
        <v>0</v>
      </c>
    </row>
    <row r="52" spans="1:256" ht="17.25" customHeight="1" x14ac:dyDescent="0.25">
      <c r="A52" s="265" t="s">
        <v>151</v>
      </c>
      <c r="B52" s="263" t="s">
        <v>394</v>
      </c>
      <c r="C52" s="263" t="s">
        <v>165</v>
      </c>
      <c r="D52" s="263" t="s">
        <v>7</v>
      </c>
      <c r="E52" s="936">
        <f>('Form Sa1'!H118+('Form Sa1'!H119*E112/10^6))*E16</f>
        <v>0</v>
      </c>
      <c r="F52" s="936">
        <f>('Form Sa1'!I118+('Form Sa1'!I119*F112/10^6))*F16</f>
        <v>0</v>
      </c>
      <c r="G52" s="128">
        <f>('Form Sa1'!J118+('Form Sa1'!J119*G112))*G16/10^6</f>
        <v>0</v>
      </c>
      <c r="H52" s="128">
        <f>('Form Sa1'!K118+('Form Sa1'!K119*H112))*H16/10^6</f>
        <v>0</v>
      </c>
      <c r="I52" s="128" t="e">
        <f>('Form Sa1'!#REF!+('Form Sa1'!#REF!*I112))*I16/10^6</f>
        <v>#REF!</v>
      </c>
      <c r="J52" s="128" t="e">
        <f>('Form Sa1'!#REF!+('Form Sa1'!#REF!*J112))*J16/10^6</f>
        <v>#REF!</v>
      </c>
      <c r="K52" s="128" t="e">
        <f>('Form Sa1'!#REF!+('Form Sa1'!#REF!*K112))*K16/10^6</f>
        <v>#REF!</v>
      </c>
      <c r="L52" s="128" t="e">
        <f>('Form Sa1'!#REF!+('Form Sa1'!#REF!*L112))*L16/10^6</f>
        <v>#REF!</v>
      </c>
      <c r="M52" s="128" t="e">
        <f>('Form Sa1'!#REF!+('Form Sa1'!#REF!*M112))*M16/10^6</f>
        <v>#REF!</v>
      </c>
      <c r="N52" s="128" t="e">
        <f>('Form Sa1'!#REF!+('Form Sa1'!#REF!*N112))*N16/10^6</f>
        <v>#REF!</v>
      </c>
      <c r="O52" s="128" t="e">
        <f>('Form Sa1'!#REF!+('Form Sa1'!#REF!*O112))*O16/10^6</f>
        <v>#REF!</v>
      </c>
      <c r="P52" s="128">
        <f>('Form Sa1'!L118+('Form Sa1'!L119*P112))*P16/10^6</f>
        <v>0</v>
      </c>
      <c r="Q52" s="128">
        <f>('Form Sa1'!M118+('Form Sa1'!M119*Q112))*Q16/10^6</f>
        <v>0</v>
      </c>
      <c r="R52" s="128">
        <f>('Form Sa1'!N118+('Form Sa1'!N119*R112))*R16/10^6</f>
        <v>0</v>
      </c>
      <c r="S52" s="128">
        <f>('Form Sa1'!O118+('Form Sa1'!O119*S112))*S16/10^6</f>
        <v>0</v>
      </c>
      <c r="T52" s="128">
        <f>('Form Sa1'!P118+('Form Sa1'!P119*T112))*T16/10^6</f>
        <v>0</v>
      </c>
      <c r="U52" s="128">
        <f>('Form Sa1'!Q118+('Form Sa1'!Q119*U112))*U16/10^6</f>
        <v>0</v>
      </c>
      <c r="V52" s="128">
        <f>('Form Sa1'!R118+('Form Sa1'!R119*V112))*V16/10^6</f>
        <v>0</v>
      </c>
      <c r="W52" s="128">
        <f>('Form Sa1'!S118+('Form Sa1'!S119*W112))*W16/10^6</f>
        <v>0</v>
      </c>
      <c r="X52" s="128">
        <f>('Form Sa1'!T118+('Form Sa1'!T119*X112))*X16/10^6</f>
        <v>0</v>
      </c>
      <c r="Y52" s="128">
        <f>('Form Sa1'!U118+('Form Sa1'!U119*Y112))*Y16/10^6</f>
        <v>0</v>
      </c>
      <c r="Z52" s="128">
        <f>('Form Sa1'!V118+('Form Sa1'!V119*Z112))*Z16/10^6</f>
        <v>0</v>
      </c>
      <c r="AA52" s="128">
        <f>('Form Sa1'!W118+('Form Sa1'!W119*AA112))*AA16/10^6</f>
        <v>0</v>
      </c>
      <c r="AB52" s="128">
        <f>('Form Sa1'!X118+('Form Sa1'!X119*AB112))*AB16/10^6</f>
        <v>0</v>
      </c>
      <c r="AC52" s="128">
        <f>('Form Sa1'!Y118+('Form Sa1'!Y119*AC112))*AC16/10^6</f>
        <v>0</v>
      </c>
      <c r="AD52" s="128">
        <f>('Form Sa1'!Z118+('Form Sa1'!Z119*AD112))*AD16/10^6</f>
        <v>0</v>
      </c>
      <c r="AE52" s="128">
        <f>('Form Sa1'!AA118+('Form Sa1'!AA119*AE112))*AE16/10^6</f>
        <v>0</v>
      </c>
      <c r="AF52" s="128">
        <f>('Form Sa1'!AB118+('Form Sa1'!AB119*AF112))*AF16/10^6</f>
        <v>0</v>
      </c>
      <c r="AG52" s="128">
        <f>('Form Sa1'!AC118+('Form Sa1'!AC119*AG112))*AG16/10^6</f>
        <v>0</v>
      </c>
      <c r="AH52" s="128">
        <f>('Form Sa1'!AD118+('Form Sa1'!AD119*AH112))*AH16/10^6</f>
        <v>0</v>
      </c>
      <c r="AI52" s="128">
        <f>('Form Sa1'!AE118+('Form Sa1'!AE119*AI112))*AI16/10^6</f>
        <v>0</v>
      </c>
      <c r="AJ52" s="128">
        <f>('Form Sa1'!AF118+('Form Sa1'!AF119*AJ112))*AJ16/10^6</f>
        <v>0</v>
      </c>
      <c r="AK52" s="128">
        <f>('Form Sa1'!AG118+('Form Sa1'!AG119*AK112))*AK16/10^6</f>
        <v>0</v>
      </c>
      <c r="AL52" s="128">
        <f>('Form Sa1'!AH118+('Form Sa1'!AH119*AL112))*AL16/10^6</f>
        <v>0</v>
      </c>
      <c r="AM52" s="128">
        <f>('Form Sa1'!AI118+('Form Sa1'!AI119*AM112))*AM16/10^6</f>
        <v>0</v>
      </c>
      <c r="AN52" s="128">
        <f>('Form Sa1'!AJ118+('Form Sa1'!AJ119*AN112))*AN16/10^6</f>
        <v>0</v>
      </c>
      <c r="AO52" s="128">
        <f>('Form Sa1'!AK118+('Form Sa1'!AK119*AO112))*AO16/10^6</f>
        <v>0</v>
      </c>
      <c r="AP52" s="128">
        <f>('Form Sa1'!AL118+('Form Sa1'!AL119*AP112))*AP16/10^6</f>
        <v>0</v>
      </c>
      <c r="AQ52" s="128">
        <f>('Form Sa1'!AM118+('Form Sa1'!AM119*AQ112))*AQ16/10^6</f>
        <v>0</v>
      </c>
      <c r="AR52" s="128">
        <f>('Form Sa1'!AN118+('Form Sa1'!AN119*AR112))*AR16/10^6</f>
        <v>0</v>
      </c>
      <c r="AS52" s="128">
        <f>('Form Sa1'!AO118+('Form Sa1'!AO119*AS112))*AS16/10^6</f>
        <v>0</v>
      </c>
      <c r="AT52" s="128">
        <f>('Form Sa1'!AP118+('Form Sa1'!AP119*AT112))*AT16/10^6</f>
        <v>0</v>
      </c>
      <c r="AU52" s="128">
        <f>('Form Sa1'!AQ118+('Form Sa1'!AQ119*AU112))*AU16/10^6</f>
        <v>0</v>
      </c>
      <c r="AV52" s="128">
        <f>('Form Sa1'!AR118+('Form Sa1'!AR119*AV112))*AV16/10^6</f>
        <v>0</v>
      </c>
      <c r="AW52" s="128">
        <f>('Form Sa1'!AS118+('Form Sa1'!AS119*AW112))*AW16/10^6</f>
        <v>0</v>
      </c>
      <c r="AX52" s="128">
        <f>('Form Sa1'!AT118+('Form Sa1'!AT119*AX112))*AX16/10^6</f>
        <v>0</v>
      </c>
      <c r="AY52" s="128">
        <f>('Form Sa1'!AU118+('Form Sa1'!AU119*AY112))*AY16/10^6</f>
        <v>0</v>
      </c>
      <c r="AZ52" s="128">
        <f>('Form Sa1'!AV118+('Form Sa1'!AV119*AZ112))*AZ16/10^6</f>
        <v>0</v>
      </c>
      <c r="BA52" s="128">
        <f>('Form Sa1'!AW118+('Form Sa1'!AW119*BA112))*BA16/10^6</f>
        <v>0</v>
      </c>
      <c r="BB52" s="128">
        <f>('Form Sa1'!AX118+('Form Sa1'!AX119*BB112))*BB16/10^6</f>
        <v>0</v>
      </c>
      <c r="BC52" s="128">
        <f>('Form Sa1'!AY118+('Form Sa1'!AY119*BC112))*BC16/10^6</f>
        <v>0</v>
      </c>
      <c r="BD52" s="128">
        <f>('Form Sa1'!AZ118+('Form Sa1'!AZ119*BD112))*BD16/10^6</f>
        <v>0</v>
      </c>
      <c r="BE52" s="128">
        <f>('Form Sa1'!BA118+('Form Sa1'!BA119*BE112))*BE16/10^6</f>
        <v>0</v>
      </c>
      <c r="BF52" s="128">
        <f>('Form Sa1'!BB118+('Form Sa1'!BB119*BF112))*BF16/10^6</f>
        <v>0</v>
      </c>
      <c r="BG52" s="128">
        <f>('Form Sa1'!BC118+('Form Sa1'!BC119*BG112))*BG16/10^6</f>
        <v>0</v>
      </c>
      <c r="BH52" s="128">
        <f>('Form Sa1'!BD118+('Form Sa1'!BD119*BH112))*BH16/10^6</f>
        <v>0</v>
      </c>
      <c r="BI52" s="128">
        <f>('Form Sa1'!BE118+('Form Sa1'!BE119*BI112))*BI16/10^6</f>
        <v>0</v>
      </c>
      <c r="BJ52" s="128">
        <f>('Form Sa1'!BF118+('Form Sa1'!BF119*BJ112))*BJ16/10^6</f>
        <v>0</v>
      </c>
      <c r="BK52" s="128">
        <f>('Form Sa1'!BG118+('Form Sa1'!BG119*BK112))*BK16/10^6</f>
        <v>0</v>
      </c>
      <c r="BL52" s="128">
        <f>('Form Sa1'!BH118+('Form Sa1'!BH119*BL112))*BL16/10^6</f>
        <v>0</v>
      </c>
      <c r="BM52" s="128">
        <f>('Form Sa1'!BI118+('Form Sa1'!BI119*BM112))*BM16/10^6</f>
        <v>0</v>
      </c>
      <c r="BN52" s="128">
        <f>('Form Sa1'!BJ118+('Form Sa1'!BJ119*BN112))*BN16/10^6</f>
        <v>0</v>
      </c>
      <c r="BO52" s="128">
        <f>('Form Sa1'!BK118+('Form Sa1'!BK119*BO112))*BO16/10^6</f>
        <v>0</v>
      </c>
      <c r="BP52" s="128">
        <f>('Form Sa1'!BL118+('Form Sa1'!BL119*BP112))*BP16/10^6</f>
        <v>0</v>
      </c>
      <c r="BQ52" s="128">
        <f>('Form Sa1'!BM118+('Form Sa1'!BM119*BQ112))*BQ16/10^6</f>
        <v>0</v>
      </c>
      <c r="BR52" s="128">
        <f>('Form Sa1'!BN118+('Form Sa1'!BN119*BR112))*BR16/10^6</f>
        <v>0</v>
      </c>
      <c r="BS52" s="128">
        <f>('Form Sa1'!BO118+('Form Sa1'!BO119*BS112))*BS16/10^6</f>
        <v>0</v>
      </c>
      <c r="BT52" s="128">
        <f>('Form Sa1'!BP118+('Form Sa1'!BP119*BT112))*BT16/10^6</f>
        <v>0</v>
      </c>
      <c r="BU52" s="128">
        <f>('Form Sa1'!BQ118+('Form Sa1'!BQ119*BU112))*BU16/10^6</f>
        <v>0</v>
      </c>
      <c r="BV52" s="128">
        <f>('Form Sa1'!BR118+('Form Sa1'!BR119*BV112))*BV16/10^6</f>
        <v>0</v>
      </c>
      <c r="BW52" s="128">
        <f>('Form Sa1'!BS118+('Form Sa1'!BS119*BW112))*BW16/10^6</f>
        <v>0</v>
      </c>
      <c r="BX52" s="128">
        <f>('Form Sa1'!BT118+('Form Sa1'!BT119*BX112))*BX16/10^6</f>
        <v>0</v>
      </c>
      <c r="BY52" s="128">
        <f>('Form Sa1'!BU118+('Form Sa1'!BU119*BY112))*BY16/10^6</f>
        <v>0</v>
      </c>
      <c r="BZ52" s="128">
        <f>('Form Sa1'!BV118+('Form Sa1'!BV119*BZ112))*BZ16/10^6</f>
        <v>0</v>
      </c>
      <c r="CA52" s="128">
        <f>('Form Sa1'!BW118+('Form Sa1'!BW119*CA112))*CA16/10^6</f>
        <v>0</v>
      </c>
      <c r="CB52" s="128">
        <f>('Form Sa1'!BX118+('Form Sa1'!BX119*CB112))*CB16/10^6</f>
        <v>0</v>
      </c>
      <c r="CC52" s="128">
        <f>('Form Sa1'!BY118+('Form Sa1'!BY119*CC112))*CC16/10^6</f>
        <v>0</v>
      </c>
      <c r="CD52" s="128">
        <f>('Form Sa1'!BZ118+('Form Sa1'!BZ119*CD112))*CD16/10^6</f>
        <v>0</v>
      </c>
      <c r="CE52" s="128">
        <f>('Form Sa1'!CA118+('Form Sa1'!CA119*CE112))*CE16/10^6</f>
        <v>0</v>
      </c>
      <c r="CF52" s="128">
        <f>('Form Sa1'!CB118+('Form Sa1'!CB119*CF112))*CF16/10^6</f>
        <v>0</v>
      </c>
      <c r="CG52" s="128">
        <f>('Form Sa1'!CC118+('Form Sa1'!CC119*CG112))*CG16/10^6</f>
        <v>0</v>
      </c>
      <c r="CH52" s="128">
        <f>('Form Sa1'!CD118+('Form Sa1'!CD119*CH112))*CH16/10^6</f>
        <v>0</v>
      </c>
      <c r="CI52" s="128">
        <f>('Form Sa1'!CE118+('Form Sa1'!CE119*CI112))*CI16/10^6</f>
        <v>0</v>
      </c>
      <c r="CJ52" s="128">
        <f>('Form Sa1'!CF118+('Form Sa1'!CF119*CJ112))*CJ16/10^6</f>
        <v>0</v>
      </c>
      <c r="CK52" s="128">
        <f>('Form Sa1'!CG118+('Form Sa1'!CG119*CK112))*CK16/10^6</f>
        <v>0</v>
      </c>
      <c r="CL52" s="128">
        <f>('Form Sa1'!CH118+('Form Sa1'!CH119*CL112))*CL16/10^6</f>
        <v>0</v>
      </c>
      <c r="CM52" s="128">
        <f>('Form Sa1'!CI118+('Form Sa1'!CI119*CM112))*CM16/10^6</f>
        <v>0</v>
      </c>
      <c r="CN52" s="128">
        <f>('Form Sa1'!CJ118+('Form Sa1'!CJ119*CN112))*CN16/10^6</f>
        <v>0</v>
      </c>
      <c r="CO52" s="128">
        <f>('Form Sa1'!CK118+('Form Sa1'!CK119*CO112))*CO16/10^6</f>
        <v>0</v>
      </c>
      <c r="CP52" s="128">
        <f>('Form Sa1'!CL118+('Form Sa1'!CL119*CP112))*CP16/10^6</f>
        <v>0</v>
      </c>
      <c r="CQ52" s="128">
        <f>('Form Sa1'!CM118+('Form Sa1'!CM119*CQ112))*CQ16/10^6</f>
        <v>0</v>
      </c>
      <c r="CR52" s="128">
        <f>('Form Sa1'!CN118+('Form Sa1'!CN119*CR112))*CR16/10^6</f>
        <v>0</v>
      </c>
      <c r="CS52" s="128">
        <f>('Form Sa1'!CO118+('Form Sa1'!CO119*CS112))*CS16/10^6</f>
        <v>0</v>
      </c>
      <c r="CT52" s="128">
        <f>('Form Sa1'!CP118+('Form Sa1'!CP119*CT112))*CT16/10^6</f>
        <v>0</v>
      </c>
      <c r="CU52" s="128">
        <f>('Form Sa1'!CQ118+('Form Sa1'!CQ119*CU112))*CU16/10^6</f>
        <v>0</v>
      </c>
      <c r="CV52" s="128">
        <f>('Form Sa1'!CR118+('Form Sa1'!CR119*CV112))*CV16/10^6</f>
        <v>0</v>
      </c>
      <c r="CW52" s="128">
        <f>('Form Sa1'!CS118+('Form Sa1'!CS119*CW112))*CW16/10^6</f>
        <v>0</v>
      </c>
      <c r="CX52" s="128">
        <f>('Form Sa1'!CT118+('Form Sa1'!CT119*CX112))*CX16/10^6</f>
        <v>0</v>
      </c>
      <c r="CY52" s="128">
        <f>('Form Sa1'!CU118+('Form Sa1'!CU119*CY112))*CY16/10^6</f>
        <v>0</v>
      </c>
      <c r="CZ52" s="128">
        <f>('Form Sa1'!CV118+('Form Sa1'!CV119*CZ112))*CZ16/10^6</f>
        <v>0</v>
      </c>
      <c r="DA52" s="128">
        <f>('Form Sa1'!CW118+('Form Sa1'!CW119*DA112))*DA16/10^6</f>
        <v>0</v>
      </c>
      <c r="DB52" s="128">
        <f>('Form Sa1'!CX118+('Form Sa1'!CX119*DB112))*DB16/10^6</f>
        <v>0</v>
      </c>
      <c r="DC52" s="128">
        <f>('Form Sa1'!CY118+('Form Sa1'!CY119*DC112))*DC16/10^6</f>
        <v>0</v>
      </c>
      <c r="DD52" s="128">
        <f>('Form Sa1'!CZ118+('Form Sa1'!CZ119*DD112))*DD16/10^6</f>
        <v>0</v>
      </c>
      <c r="DE52" s="128">
        <f>('Form Sa1'!DA118+('Form Sa1'!DA119*DE112))*DE16/10^6</f>
        <v>0</v>
      </c>
      <c r="DF52" s="128">
        <f>('Form Sa1'!DB118+('Form Sa1'!DB119*DF112))*DF16/10^6</f>
        <v>0</v>
      </c>
      <c r="DG52" s="128">
        <f>('Form Sa1'!DC118+('Form Sa1'!DC119*DG112))*DG16/10^6</f>
        <v>0</v>
      </c>
      <c r="DH52" s="128">
        <f>('Form Sa1'!DD118+('Form Sa1'!DD119*DH112))*DH16/10^6</f>
        <v>0</v>
      </c>
      <c r="DI52" s="128">
        <f>('Form Sa1'!DE118+('Form Sa1'!DE119*DI112))*DI16/10^6</f>
        <v>0</v>
      </c>
      <c r="DJ52" s="128">
        <f>('Form Sa1'!DF118+('Form Sa1'!DF119*DJ112))*DJ16/10^6</f>
        <v>0</v>
      </c>
      <c r="DK52" s="128">
        <f>('Form Sa1'!DG118+('Form Sa1'!DG119*DK112))*DK16/10^6</f>
        <v>0</v>
      </c>
      <c r="DL52" s="128">
        <f>('Form Sa1'!DH118+('Form Sa1'!DH119*DL112))*DL16/10^6</f>
        <v>0</v>
      </c>
      <c r="DM52" s="128">
        <f>('Form Sa1'!DI118+('Form Sa1'!DI119*DM112))*DM16/10^6</f>
        <v>0</v>
      </c>
      <c r="DN52" s="128">
        <f>('Form Sa1'!DJ118+('Form Sa1'!DJ119*DN112))*DN16/10^6</f>
        <v>0</v>
      </c>
      <c r="DO52" s="128">
        <f>('Form Sa1'!DK118+('Form Sa1'!DK119*DO112))*DO16/10^6</f>
        <v>0</v>
      </c>
      <c r="DP52" s="128">
        <f>('Form Sa1'!DL118+('Form Sa1'!DL119*DP112))*DP16/10^6</f>
        <v>0</v>
      </c>
      <c r="DQ52" s="128">
        <f>('Form Sa1'!DM118+('Form Sa1'!DM119*DQ112))*DQ16/10^6</f>
        <v>0</v>
      </c>
      <c r="DR52" s="128">
        <f>('Form Sa1'!DN118+('Form Sa1'!DN119*DR112))*DR16/10^6</f>
        <v>0</v>
      </c>
      <c r="DS52" s="128">
        <f>('Form Sa1'!DO118+('Form Sa1'!DO119*DS112))*DS16/10^6</f>
        <v>0</v>
      </c>
      <c r="DT52" s="128">
        <f>('Form Sa1'!DP118+('Form Sa1'!DP119*DT112))*DT16/10^6</f>
        <v>0</v>
      </c>
      <c r="DU52" s="128">
        <f>('Form Sa1'!DQ118+('Form Sa1'!DQ119*DU112))*DU16/10^6</f>
        <v>0</v>
      </c>
      <c r="DV52" s="128">
        <f>('Form Sa1'!DR118+('Form Sa1'!DR119*DV112))*DV16/10^6</f>
        <v>0</v>
      </c>
      <c r="DW52" s="128">
        <f>('Form Sa1'!DS118+('Form Sa1'!DS119*DW112))*DW16/10^6</f>
        <v>0</v>
      </c>
      <c r="DX52" s="128">
        <f>('Form Sa1'!DT118+('Form Sa1'!DT119*DX112))*DX16/10^6</f>
        <v>0</v>
      </c>
      <c r="DY52" s="128">
        <f>('Form Sa1'!DU118+('Form Sa1'!DU119*DY112))*DY16/10^6</f>
        <v>0</v>
      </c>
      <c r="DZ52" s="128">
        <f>('Form Sa1'!DV118+('Form Sa1'!DV119*DZ112))*DZ16/10^6</f>
        <v>0</v>
      </c>
      <c r="EA52" s="128">
        <f>('Form Sa1'!DW118+('Form Sa1'!DW119*EA112))*EA16/10^6</f>
        <v>0</v>
      </c>
      <c r="EB52" s="128">
        <f>('Form Sa1'!DX118+('Form Sa1'!DX119*EB112))*EB16/10^6</f>
        <v>0</v>
      </c>
      <c r="EC52" s="128">
        <f>('Form Sa1'!DY118+('Form Sa1'!DY119*EC112))*EC16/10^6</f>
        <v>0</v>
      </c>
      <c r="ED52" s="128">
        <f>('Form Sa1'!DZ118+('Form Sa1'!DZ119*ED112))*ED16/10^6</f>
        <v>0</v>
      </c>
      <c r="EE52" s="128">
        <f>('Form Sa1'!EA118+('Form Sa1'!EA119*EE112))*EE16/10^6</f>
        <v>0</v>
      </c>
      <c r="EF52" s="128">
        <f>('Form Sa1'!EB118+('Form Sa1'!EB119*EF112))*EF16/10^6</f>
        <v>0</v>
      </c>
      <c r="EG52" s="128">
        <f>('Form Sa1'!EC118+('Form Sa1'!EC119*EG112))*EG16/10^6</f>
        <v>0</v>
      </c>
      <c r="EH52" s="128">
        <f>('Form Sa1'!ED118+('Form Sa1'!ED119*EH112))*EH16/10^6</f>
        <v>0</v>
      </c>
      <c r="EI52" s="128">
        <f>('Form Sa1'!EE118+('Form Sa1'!EE119*EI112))*EI16/10^6</f>
        <v>0</v>
      </c>
      <c r="EJ52" s="128">
        <f>('Form Sa1'!EF118+('Form Sa1'!EF119*EJ112))*EJ16/10^6</f>
        <v>0</v>
      </c>
      <c r="EK52" s="128">
        <f>('Form Sa1'!EG118+('Form Sa1'!EG119*EK112))*EK16/10^6</f>
        <v>0</v>
      </c>
      <c r="EL52" s="128">
        <f>('Form Sa1'!EH118+('Form Sa1'!EH119*EL112))*EL16/10^6</f>
        <v>0</v>
      </c>
      <c r="EM52" s="128">
        <f>('Form Sa1'!EI118+('Form Sa1'!EI119*EM112))*EM16/10^6</f>
        <v>0</v>
      </c>
      <c r="EN52" s="128">
        <f>('Form Sa1'!EJ118+('Form Sa1'!EJ119*EN112))*EN16/10^6</f>
        <v>0</v>
      </c>
      <c r="EO52" s="128">
        <f>('Form Sa1'!EK118+('Form Sa1'!EK119*EO112))*EO16/10^6</f>
        <v>0</v>
      </c>
      <c r="EP52" s="128">
        <f>('Form Sa1'!EL118+('Form Sa1'!EL119*EP112))*EP16/10^6</f>
        <v>0</v>
      </c>
      <c r="EQ52" s="128">
        <f>('Form Sa1'!EM118+('Form Sa1'!EM119*EQ112))*EQ16/10^6</f>
        <v>0</v>
      </c>
      <c r="ER52" s="128">
        <f>('Form Sa1'!EN118+('Form Sa1'!EN119*ER112))*ER16/10^6</f>
        <v>0</v>
      </c>
      <c r="ES52" s="128">
        <f>('Form Sa1'!EO118+('Form Sa1'!EO119*ES112))*ES16/10^6</f>
        <v>0</v>
      </c>
      <c r="ET52" s="128">
        <f>('Form Sa1'!EP118+('Form Sa1'!EP119*ET112))*ET16/10^6</f>
        <v>0</v>
      </c>
      <c r="EU52" s="128">
        <f>('Form Sa1'!EQ118+('Form Sa1'!EQ119*EU112))*EU16/10^6</f>
        <v>0</v>
      </c>
      <c r="EV52" s="128">
        <f>('Form Sa1'!ER118+('Form Sa1'!ER119*EV112))*EV16/10^6</f>
        <v>0</v>
      </c>
      <c r="EW52" s="128">
        <f>('Form Sa1'!ES118+('Form Sa1'!ES119*EW112))*EW16/10^6</f>
        <v>0</v>
      </c>
      <c r="EX52" s="128">
        <f>('Form Sa1'!ET118+('Form Sa1'!ET119*EX112))*EX16/10^6</f>
        <v>0</v>
      </c>
      <c r="EY52" s="128">
        <f>('Form Sa1'!EU118+('Form Sa1'!EU119*EY112))*EY16/10^6</f>
        <v>0</v>
      </c>
      <c r="EZ52" s="128">
        <f>('Form Sa1'!EV118+('Form Sa1'!EV119*EZ112))*EZ16/10^6</f>
        <v>0</v>
      </c>
      <c r="FA52" s="128">
        <f>('Form Sa1'!EW118+('Form Sa1'!EW119*FA112))*FA16/10^6</f>
        <v>0</v>
      </c>
      <c r="FB52" s="128">
        <f>('Form Sa1'!EX118+('Form Sa1'!EX119*FB112))*FB16/10^6</f>
        <v>0</v>
      </c>
      <c r="FC52" s="128">
        <f>('Form Sa1'!EY118+('Form Sa1'!EY119*FC112))*FC16/10^6</f>
        <v>0</v>
      </c>
      <c r="FD52" s="128">
        <f>('Form Sa1'!EZ118+('Form Sa1'!EZ119*FD112))*FD16/10^6</f>
        <v>0</v>
      </c>
      <c r="FE52" s="128">
        <f>('Form Sa1'!FA118+('Form Sa1'!FA119*FE112))*FE16/10^6</f>
        <v>0</v>
      </c>
      <c r="FF52" s="128">
        <f>('Form Sa1'!FB118+('Form Sa1'!FB119*FF112))*FF16/10^6</f>
        <v>0</v>
      </c>
      <c r="FG52" s="128">
        <f>('Form Sa1'!FC118+('Form Sa1'!FC119*FG112))*FG16/10^6</f>
        <v>0</v>
      </c>
      <c r="FH52" s="128">
        <f>('Form Sa1'!FD118+('Form Sa1'!FD119*FH112))*FH16/10^6</f>
        <v>0</v>
      </c>
      <c r="FI52" s="128">
        <f>('Form Sa1'!FE118+('Form Sa1'!FE119*FI112))*FI16/10^6</f>
        <v>0</v>
      </c>
      <c r="FJ52" s="128">
        <f>('Form Sa1'!FF118+('Form Sa1'!FF119*FJ112))*FJ16/10^6</f>
        <v>0</v>
      </c>
      <c r="FK52" s="128">
        <f>('Form Sa1'!FG118+('Form Sa1'!FG119*FK112))*FK16/10^6</f>
        <v>0</v>
      </c>
      <c r="FL52" s="128">
        <f>('Form Sa1'!FH118+('Form Sa1'!FH119*FL112))*FL16/10^6</f>
        <v>0</v>
      </c>
      <c r="FM52" s="128">
        <f>('Form Sa1'!FI118+('Form Sa1'!FI119*FM112))*FM16/10^6</f>
        <v>0</v>
      </c>
      <c r="FN52" s="128">
        <f>('Form Sa1'!FJ118+('Form Sa1'!FJ119*FN112))*FN16/10^6</f>
        <v>0</v>
      </c>
      <c r="FO52" s="128">
        <f>('Form Sa1'!FK118+('Form Sa1'!FK119*FO112))*FO16/10^6</f>
        <v>0</v>
      </c>
      <c r="FP52" s="128">
        <f>('Form Sa1'!FL118+('Form Sa1'!FL119*FP112))*FP16/10^6</f>
        <v>0</v>
      </c>
      <c r="FQ52" s="128">
        <f>('Form Sa1'!FM118+('Form Sa1'!FM119*FQ112))*FQ16/10^6</f>
        <v>0</v>
      </c>
      <c r="FR52" s="128">
        <f>('Form Sa1'!FN118+('Form Sa1'!FN119*FR112))*FR16/10^6</f>
        <v>0</v>
      </c>
      <c r="FS52" s="128">
        <f>('Form Sa1'!FO118+('Form Sa1'!FO119*FS112))*FS16/10^6</f>
        <v>0</v>
      </c>
      <c r="FT52" s="128">
        <f>('Form Sa1'!FP118+('Form Sa1'!FP119*FT112))*FT16/10^6</f>
        <v>0</v>
      </c>
      <c r="FU52" s="128">
        <f>('Form Sa1'!FQ118+('Form Sa1'!FQ119*FU112))*FU16/10^6</f>
        <v>0</v>
      </c>
      <c r="FV52" s="128">
        <f>('Form Sa1'!FR118+('Form Sa1'!FR119*FV112))*FV16/10^6</f>
        <v>0</v>
      </c>
      <c r="FW52" s="128">
        <f>('Form Sa1'!FS118+('Form Sa1'!FS119*FW112))*FW16/10^6</f>
        <v>0</v>
      </c>
      <c r="FX52" s="128">
        <f>('Form Sa1'!FT118+('Form Sa1'!FT119*FX112))*FX16/10^6</f>
        <v>0</v>
      </c>
      <c r="FY52" s="128">
        <f>('Form Sa1'!FU118+('Form Sa1'!FU119*FY112))*FY16/10^6</f>
        <v>0</v>
      </c>
      <c r="FZ52" s="128">
        <f>('Form Sa1'!FV118+('Form Sa1'!FV119*FZ112))*FZ16/10^6</f>
        <v>0</v>
      </c>
      <c r="GA52" s="128">
        <f>('Form Sa1'!FW118+('Form Sa1'!FW119*GA112))*GA16/10^6</f>
        <v>0</v>
      </c>
      <c r="GB52" s="128">
        <f>('Form Sa1'!FX118+('Form Sa1'!FX119*GB112))*GB16/10^6</f>
        <v>0</v>
      </c>
      <c r="GC52" s="128">
        <f>('Form Sa1'!FY118+('Form Sa1'!FY119*GC112))*GC16/10^6</f>
        <v>0</v>
      </c>
      <c r="GD52" s="128">
        <f>('Form Sa1'!FZ118+('Form Sa1'!FZ119*GD112))*GD16/10^6</f>
        <v>0</v>
      </c>
      <c r="GE52" s="128">
        <f>('Form Sa1'!GA118+('Form Sa1'!GA119*GE112))*GE16/10^6</f>
        <v>0</v>
      </c>
      <c r="GF52" s="128">
        <f>('Form Sa1'!GB118+('Form Sa1'!GB119*GF112))*GF16/10^6</f>
        <v>0</v>
      </c>
      <c r="GG52" s="128">
        <f>('Form Sa1'!GC118+('Form Sa1'!GC119*GG112))*GG16/10^6</f>
        <v>0</v>
      </c>
      <c r="GH52" s="128">
        <f>('Form Sa1'!GD118+('Form Sa1'!GD119*GH112))*GH16/10^6</f>
        <v>0</v>
      </c>
      <c r="GI52" s="128">
        <f>('Form Sa1'!GE118+('Form Sa1'!GE119*GI112))*GI16/10^6</f>
        <v>0</v>
      </c>
      <c r="GJ52" s="128">
        <f>('Form Sa1'!GF118+('Form Sa1'!GF119*GJ112))*GJ16/10^6</f>
        <v>0</v>
      </c>
      <c r="GK52" s="128">
        <f>('Form Sa1'!GG118+('Form Sa1'!GG119*GK112))*GK16/10^6</f>
        <v>0</v>
      </c>
      <c r="GL52" s="128">
        <f>('Form Sa1'!GH118+('Form Sa1'!GH119*GL112))*GL16/10^6</f>
        <v>0</v>
      </c>
      <c r="GM52" s="128">
        <f>('Form Sa1'!GI118+('Form Sa1'!GI119*GM112))*GM16/10^6</f>
        <v>0</v>
      </c>
      <c r="GN52" s="128">
        <f>('Form Sa1'!GJ118+('Form Sa1'!GJ119*GN112))*GN16/10^6</f>
        <v>0</v>
      </c>
      <c r="GO52" s="128">
        <f>('Form Sa1'!GK118+('Form Sa1'!GK119*GO112))*GO16/10^6</f>
        <v>0</v>
      </c>
      <c r="GP52" s="128">
        <f>('Form Sa1'!GL118+('Form Sa1'!GL119*GP112))*GP16/10^6</f>
        <v>0</v>
      </c>
      <c r="GQ52" s="128">
        <f>('Form Sa1'!GM118+('Form Sa1'!GM119*GQ112))*GQ16/10^6</f>
        <v>0</v>
      </c>
      <c r="GR52" s="128">
        <f>('Form Sa1'!GN118+('Form Sa1'!GN119*GR112))*GR16/10^6</f>
        <v>0</v>
      </c>
      <c r="GS52" s="128">
        <f>('Form Sa1'!GO118+('Form Sa1'!GO119*GS112))*GS16/10^6</f>
        <v>0</v>
      </c>
      <c r="GT52" s="128">
        <f>('Form Sa1'!GP118+('Form Sa1'!GP119*GT112))*GT16/10^6</f>
        <v>0</v>
      </c>
      <c r="GU52" s="128">
        <f>('Form Sa1'!GQ118+('Form Sa1'!GQ119*GU112))*GU16/10^6</f>
        <v>0</v>
      </c>
      <c r="GV52" s="128">
        <f>('Form Sa1'!GR118+('Form Sa1'!GR119*GV112))*GV16/10^6</f>
        <v>0</v>
      </c>
      <c r="GW52" s="128">
        <f>('Form Sa1'!GS118+('Form Sa1'!GS119*GW112))*GW16/10^6</f>
        <v>0</v>
      </c>
      <c r="GX52" s="128">
        <f>('Form Sa1'!GT118+('Form Sa1'!GT119*GX112))*GX16/10^6</f>
        <v>0</v>
      </c>
      <c r="GY52" s="128">
        <f>('Form Sa1'!GU118+('Form Sa1'!GU119*GY112))*GY16/10^6</f>
        <v>0</v>
      </c>
      <c r="GZ52" s="128">
        <f>('Form Sa1'!GV118+('Form Sa1'!GV119*GZ112))*GZ16/10^6</f>
        <v>0</v>
      </c>
      <c r="HA52" s="128">
        <f>('Form Sa1'!GW118+('Form Sa1'!GW119*HA112))*HA16/10^6</f>
        <v>0</v>
      </c>
      <c r="HB52" s="128">
        <f>('Form Sa1'!GX118+('Form Sa1'!GX119*HB112))*HB16/10^6</f>
        <v>0</v>
      </c>
      <c r="HC52" s="128">
        <f>('Form Sa1'!GY118+('Form Sa1'!GY119*HC112))*HC16/10^6</f>
        <v>0</v>
      </c>
      <c r="HD52" s="128">
        <f>('Form Sa1'!GZ118+('Form Sa1'!GZ119*HD112))*HD16/10^6</f>
        <v>0</v>
      </c>
      <c r="HE52" s="128">
        <f>('Form Sa1'!HA118+('Form Sa1'!HA119*HE112))*HE16/10^6</f>
        <v>0</v>
      </c>
      <c r="HF52" s="128">
        <f>('Form Sa1'!HB118+('Form Sa1'!HB119*HF112))*HF16/10^6</f>
        <v>0</v>
      </c>
      <c r="HG52" s="128">
        <f>('Form Sa1'!HC118+('Form Sa1'!HC119*HG112))*HG16/10^6</f>
        <v>0</v>
      </c>
      <c r="HH52" s="128">
        <f>('Form Sa1'!HD118+('Form Sa1'!HD119*HH112))*HH16/10^6</f>
        <v>0</v>
      </c>
      <c r="HI52" s="128">
        <f>('Form Sa1'!HE118+('Form Sa1'!HE119*HI112))*HI16/10^6</f>
        <v>0</v>
      </c>
      <c r="HJ52" s="128">
        <f>('Form Sa1'!HF118+('Form Sa1'!HF119*HJ112))*HJ16/10^6</f>
        <v>0</v>
      </c>
      <c r="HK52" s="128">
        <f>('Form Sa1'!HG118+('Form Sa1'!HG119*HK112))*HK16/10^6</f>
        <v>0</v>
      </c>
      <c r="HL52" s="128">
        <f>('Form Sa1'!HH118+('Form Sa1'!HH119*HL112))*HL16/10^6</f>
        <v>0</v>
      </c>
      <c r="HM52" s="128">
        <f>('Form Sa1'!HI118+('Form Sa1'!HI119*HM112))*HM16/10^6</f>
        <v>0</v>
      </c>
      <c r="HN52" s="128">
        <f>('Form Sa1'!HJ118+('Form Sa1'!HJ119*HN112))*HN16/10^6</f>
        <v>0</v>
      </c>
      <c r="HO52" s="128">
        <f>('Form Sa1'!HK118+('Form Sa1'!HK119*HO112))*HO16/10^6</f>
        <v>0</v>
      </c>
      <c r="HP52" s="128">
        <f>('Form Sa1'!HL118+('Form Sa1'!HL119*HP112))*HP16/10^6</f>
        <v>0</v>
      </c>
      <c r="HQ52" s="128">
        <f>('Form Sa1'!HM118+('Form Sa1'!HM119*HQ112))*HQ16/10^6</f>
        <v>0</v>
      </c>
      <c r="HR52" s="128">
        <f>('Form Sa1'!HN118+('Form Sa1'!HN119*HR112))*HR16/10^6</f>
        <v>0</v>
      </c>
      <c r="HS52" s="128">
        <f>('Form Sa1'!HO118+('Form Sa1'!HO119*HS112))*HS16/10^6</f>
        <v>0</v>
      </c>
      <c r="HT52" s="128">
        <f>('Form Sa1'!HP118+('Form Sa1'!HP119*HT112))*HT16/10^6</f>
        <v>0</v>
      </c>
      <c r="HU52" s="128">
        <f>('Form Sa1'!HQ118+('Form Sa1'!HQ119*HU112))*HU16/10^6</f>
        <v>0</v>
      </c>
      <c r="HV52" s="128">
        <f>('Form Sa1'!HR118+('Form Sa1'!HR119*HV112))*HV16/10^6</f>
        <v>0</v>
      </c>
      <c r="HW52" s="128">
        <f>('Form Sa1'!HS118+('Form Sa1'!HS119*HW112))*HW16/10^6</f>
        <v>0</v>
      </c>
      <c r="HX52" s="128">
        <f>('Form Sa1'!HT118+('Form Sa1'!HT119*HX112))*HX16/10^6</f>
        <v>0</v>
      </c>
      <c r="HY52" s="128">
        <f>('Form Sa1'!HU118+('Form Sa1'!HU119*HY112))*HY16/10^6</f>
        <v>0</v>
      </c>
      <c r="HZ52" s="128">
        <f>('Form Sa1'!HV118+('Form Sa1'!HV119*HZ112))*HZ16/10^6</f>
        <v>0</v>
      </c>
      <c r="IA52" s="128">
        <f>('Form Sa1'!HW118+('Form Sa1'!HW119*IA112))*IA16/10^6</f>
        <v>0</v>
      </c>
      <c r="IB52" s="128">
        <f>('Form Sa1'!HX118+('Form Sa1'!HX119*IB112))*IB16/10^6</f>
        <v>0</v>
      </c>
      <c r="IC52" s="128">
        <f>('Form Sa1'!HY118+('Form Sa1'!HY119*IC112))*IC16/10^6</f>
        <v>0</v>
      </c>
      <c r="ID52" s="128">
        <f>('Form Sa1'!HZ118+('Form Sa1'!HZ119*ID112))*ID16/10^6</f>
        <v>0</v>
      </c>
      <c r="IE52" s="128">
        <f>('Form Sa1'!IA118+('Form Sa1'!IA119*IE112))*IE16/10^6</f>
        <v>0</v>
      </c>
      <c r="IF52" s="128">
        <f>('Form Sa1'!IB118+('Form Sa1'!IB119*IF112))*IF16/10^6</f>
        <v>0</v>
      </c>
      <c r="IG52" s="128">
        <f>('Form Sa1'!IC118+('Form Sa1'!IC119*IG112))*IG16/10^6</f>
        <v>0</v>
      </c>
      <c r="IH52" s="128">
        <f>('Form Sa1'!ID118+('Form Sa1'!ID119*IH112))*IH16/10^6</f>
        <v>0</v>
      </c>
      <c r="II52" s="128">
        <f>('Form Sa1'!IE118+('Form Sa1'!IE119*II112))*II16/10^6</f>
        <v>0</v>
      </c>
      <c r="IJ52" s="128">
        <f>('Form Sa1'!IF118+('Form Sa1'!IF119*IJ112))*IJ16/10^6</f>
        <v>0</v>
      </c>
      <c r="IK52" s="128">
        <f>('Form Sa1'!IG118+('Form Sa1'!IG119*IK112))*IK16/10^6</f>
        <v>0</v>
      </c>
      <c r="IL52" s="128">
        <f>('Form Sa1'!IH118+('Form Sa1'!IH119*IL112))*IL16/10^6</f>
        <v>0</v>
      </c>
      <c r="IM52" s="128">
        <f>('Form Sa1'!II118+('Form Sa1'!II119*IM112))*IM16/10^6</f>
        <v>0</v>
      </c>
      <c r="IN52" s="128">
        <f>('Form Sa1'!IJ118+('Form Sa1'!IJ119*IN112))*IN16/10^6</f>
        <v>0</v>
      </c>
      <c r="IO52" s="128">
        <f>('Form Sa1'!IK118+('Form Sa1'!IK119*IO112))*IO16/10^6</f>
        <v>0</v>
      </c>
      <c r="IP52" s="128">
        <f>('Form Sa1'!IL118+('Form Sa1'!IL119*IP112))*IP16/10^6</f>
        <v>0</v>
      </c>
      <c r="IQ52" s="128">
        <f>('Form Sa1'!IM118+('Form Sa1'!IM119*IQ112))*IQ16/10^6</f>
        <v>0</v>
      </c>
      <c r="IR52" s="128">
        <f>('Form Sa1'!IN118+('Form Sa1'!IN119*IR112))*IR16/10^6</f>
        <v>0</v>
      </c>
      <c r="IS52" s="128" t="e">
        <f>('Form Sa1'!#REF!+('Form Sa1'!#REF!*IS112))*IS16/10^6</f>
        <v>#REF!</v>
      </c>
      <c r="IT52" s="128" t="e">
        <f>('Form Sa1'!#REF!+('Form Sa1'!#REF!*IT112))*IT16/10^6</f>
        <v>#REF!</v>
      </c>
      <c r="IU52" s="128" t="e">
        <f>('Form Sa1'!#REF!+('Form Sa1'!#REF!*IU112))*IU16/10^6</f>
        <v>#REF!</v>
      </c>
      <c r="IV52" s="128" t="e">
        <f>('Form Sa1'!#REF!+('Form Sa1'!#REF!*IV112))*IV16/10^6</f>
        <v>#REF!</v>
      </c>
    </row>
    <row r="53" spans="1:256" ht="16.5" customHeight="1" x14ac:dyDescent="0.25">
      <c r="A53" s="265" t="s">
        <v>149</v>
      </c>
      <c r="B53" s="263" t="s">
        <v>395</v>
      </c>
      <c r="C53" s="263" t="s">
        <v>165</v>
      </c>
      <c r="D53" s="263" t="s">
        <v>7</v>
      </c>
      <c r="E53" s="936">
        <f>('Form Sa1'!H124+('Form Sa1'!H125*E112/10^6))*E17</f>
        <v>0</v>
      </c>
      <c r="F53" s="936">
        <f>('Form Sa1'!I124+('Form Sa1'!I125*F112/10^6))*F17</f>
        <v>0</v>
      </c>
    </row>
    <row r="54" spans="1:256" ht="16.5" customHeight="1" x14ac:dyDescent="0.25">
      <c r="A54" s="265" t="s">
        <v>148</v>
      </c>
      <c r="B54" s="263" t="s">
        <v>826</v>
      </c>
      <c r="C54" s="263" t="s">
        <v>165</v>
      </c>
      <c r="D54" s="263" t="s">
        <v>7</v>
      </c>
      <c r="E54" s="936">
        <f>('Form Sa1'!H131+('Form Sa1'!H132*E112/10^6))*E18</f>
        <v>0</v>
      </c>
      <c r="F54" s="936">
        <f>('Form Sa1'!I131+('Form Sa1'!I132*F112/10^6))*F18</f>
        <v>0</v>
      </c>
    </row>
    <row r="55" spans="1:256" ht="16.5" customHeight="1" x14ac:dyDescent="0.25">
      <c r="A55" s="265"/>
      <c r="B55" s="280"/>
      <c r="C55" s="281"/>
      <c r="D55" s="281"/>
      <c r="E55" s="239"/>
      <c r="F55" s="282"/>
    </row>
    <row r="56" spans="1:256" ht="16.5" customHeight="1" x14ac:dyDescent="0.25">
      <c r="A56" s="279" t="s">
        <v>1893</v>
      </c>
      <c r="B56" s="283" t="s">
        <v>390</v>
      </c>
      <c r="C56" s="281"/>
      <c r="D56" s="281"/>
      <c r="E56" s="239"/>
      <c r="F56" s="282"/>
    </row>
    <row r="57" spans="1:256" ht="15.75" customHeight="1" x14ac:dyDescent="0.25">
      <c r="A57" s="284" t="s">
        <v>153</v>
      </c>
      <c r="B57" s="263" t="s">
        <v>1300</v>
      </c>
      <c r="C57" s="263" t="s">
        <v>165</v>
      </c>
      <c r="D57" s="263" t="s">
        <v>1299</v>
      </c>
      <c r="E57" s="128">
        <f>('Form Sa1'!H150+('Form Sa1'!H151*E112))/10^6</f>
        <v>0</v>
      </c>
      <c r="F57" s="128">
        <f>('Form Sa1'!I150+('Form Sa1'!I151*F112))/10^6</f>
        <v>0</v>
      </c>
    </row>
    <row r="58" spans="1:256" ht="15.75" customHeight="1" x14ac:dyDescent="0.25">
      <c r="A58" s="284" t="s">
        <v>151</v>
      </c>
      <c r="B58" s="263" t="s">
        <v>1301</v>
      </c>
      <c r="C58" s="263" t="s">
        <v>165</v>
      </c>
      <c r="D58" s="263" t="s">
        <v>1299</v>
      </c>
      <c r="E58" s="128">
        <f>('Form Sa1'!H359+'Form Sa1'!H360*E112)/10^6</f>
        <v>0</v>
      </c>
      <c r="F58" s="128">
        <f>('Form Sa1'!I359+'Form Sa1'!I360*F112)/10^6</f>
        <v>0</v>
      </c>
    </row>
    <row r="59" spans="1:256" ht="15.75" customHeight="1" x14ac:dyDescent="0.25">
      <c r="A59" s="284" t="s">
        <v>149</v>
      </c>
      <c r="B59" s="263" t="s">
        <v>1302</v>
      </c>
      <c r="C59" s="263" t="s">
        <v>165</v>
      </c>
      <c r="D59" s="263" t="s">
        <v>1299</v>
      </c>
      <c r="E59" s="128">
        <f>('Form Sa1'!H365+('Form Sa1'!H366*E112))/1000000</f>
        <v>0</v>
      </c>
      <c r="F59" s="128">
        <f>('Form Sa1'!I365+('Form Sa1'!I366*F112))/1000000</f>
        <v>0</v>
      </c>
    </row>
    <row r="60" spans="1:256" ht="15.75" customHeight="1" x14ac:dyDescent="0.25">
      <c r="A60" s="284" t="s">
        <v>148</v>
      </c>
      <c r="B60" s="263" t="s">
        <v>1303</v>
      </c>
      <c r="C60" s="263" t="s">
        <v>165</v>
      </c>
      <c r="D60" s="263" t="s">
        <v>1299</v>
      </c>
      <c r="E60" s="128">
        <f>('Form Sa1'!H371+('Form Sa1'!H372*E112))/1000000</f>
        <v>0</v>
      </c>
      <c r="F60" s="128">
        <f>('Form Sa1'!I371+('Form Sa1'!I372*F112))/1000000</f>
        <v>0</v>
      </c>
    </row>
    <row r="61" spans="1:256" ht="15.75" customHeight="1" x14ac:dyDescent="0.25">
      <c r="A61" s="284" t="s">
        <v>161</v>
      </c>
      <c r="B61" s="263" t="s">
        <v>1304</v>
      </c>
      <c r="C61" s="263" t="s">
        <v>165</v>
      </c>
      <c r="D61" s="263" t="s">
        <v>1299</v>
      </c>
      <c r="E61" s="128">
        <f>('Form Sa1'!H377+('Form Sa1'!H378*E112))/1000000</f>
        <v>0</v>
      </c>
      <c r="F61" s="128">
        <f>('Form Sa1'!I377+('Form Sa1'!I378*F112))/1000000</f>
        <v>0</v>
      </c>
    </row>
    <row r="62" spans="1:256" ht="15.75" customHeight="1" x14ac:dyDescent="0.25">
      <c r="A62" s="284" t="s">
        <v>159</v>
      </c>
      <c r="B62" s="263" t="s">
        <v>1305</v>
      </c>
      <c r="C62" s="263" t="s">
        <v>165</v>
      </c>
      <c r="D62" s="263" t="s">
        <v>1299</v>
      </c>
      <c r="E62" s="238">
        <f>('Form Sa1'!H383+('Form Sa1'!H384*E112))/1000000</f>
        <v>0</v>
      </c>
      <c r="F62" s="238">
        <f>('Form Sa1'!I383+('Form Sa1'!I384*F112))/1000000</f>
        <v>0</v>
      </c>
    </row>
    <row r="63" spans="1:256" ht="18" customHeight="1" x14ac:dyDescent="0.25">
      <c r="A63" s="284" t="s">
        <v>177</v>
      </c>
      <c r="B63" s="263" t="s">
        <v>1306</v>
      </c>
      <c r="C63" s="263" t="s">
        <v>165</v>
      </c>
      <c r="D63" s="263" t="s">
        <v>1299</v>
      </c>
      <c r="E63" s="128">
        <f>('Form Sa1'!H389+('Form Sa1'!H390*E112))/1000000</f>
        <v>0</v>
      </c>
      <c r="F63" s="128">
        <f>('Form Sa1'!I389+('Form Sa1'!I390*F112))/1000000</f>
        <v>0</v>
      </c>
    </row>
    <row r="64" spans="1:256" ht="17.25" customHeight="1" x14ac:dyDescent="0.25">
      <c r="A64" s="284" t="s">
        <v>167</v>
      </c>
      <c r="B64" s="263" t="s">
        <v>292</v>
      </c>
      <c r="C64" s="263" t="s">
        <v>165</v>
      </c>
      <c r="D64" s="263" t="s">
        <v>1299</v>
      </c>
      <c r="E64" s="128">
        <f>('Form Sa1'!H396+('Form Sa1'!H397*E112))/1000000</f>
        <v>0</v>
      </c>
      <c r="F64" s="128">
        <f>('Form Sa1'!I396+('Form Sa1'!I397*F112))/1000000</f>
        <v>0</v>
      </c>
    </row>
    <row r="65" spans="1:6" ht="17.25" customHeight="1" x14ac:dyDescent="0.25">
      <c r="A65" s="284" t="s">
        <v>286</v>
      </c>
      <c r="B65" s="280" t="s">
        <v>1307</v>
      </c>
      <c r="C65" s="281" t="s">
        <v>165</v>
      </c>
      <c r="D65" s="263" t="s">
        <v>1299</v>
      </c>
      <c r="E65" s="239">
        <f>(('Form Sa1'!H348*E112)+'Form Sa1'!H349)/10^6</f>
        <v>0</v>
      </c>
      <c r="F65" s="239">
        <f>(('Form Sa1'!I348*F112)+'Form Sa1'!I349)/10^6</f>
        <v>0</v>
      </c>
    </row>
    <row r="66" spans="1:6" ht="16.5" customHeight="1" x14ac:dyDescent="0.25">
      <c r="A66" s="265"/>
      <c r="B66" s="280"/>
      <c r="C66" s="281"/>
      <c r="D66" s="281"/>
      <c r="E66" s="239"/>
      <c r="F66" s="282"/>
    </row>
    <row r="67" spans="1:6" x14ac:dyDescent="0.25">
      <c r="A67" s="279" t="s">
        <v>106</v>
      </c>
      <c r="B67" s="1215" t="s">
        <v>899</v>
      </c>
      <c r="C67" s="1216"/>
      <c r="D67" s="1216"/>
      <c r="E67" s="1216"/>
      <c r="F67" s="1217"/>
    </row>
    <row r="68" spans="1:6" x14ac:dyDescent="0.25">
      <c r="A68" s="279" t="s">
        <v>319</v>
      </c>
      <c r="B68" s="283" t="s">
        <v>323</v>
      </c>
      <c r="C68" s="281"/>
      <c r="D68" s="281"/>
      <c r="E68" s="125"/>
      <c r="F68" s="126"/>
    </row>
    <row r="69" spans="1:6" ht="14.25" customHeight="1" x14ac:dyDescent="0.25">
      <c r="A69" s="285" t="s">
        <v>153</v>
      </c>
      <c r="B69" s="286" t="s">
        <v>166</v>
      </c>
      <c r="C69" s="287" t="s">
        <v>165</v>
      </c>
      <c r="D69" s="288" t="s">
        <v>53</v>
      </c>
      <c r="E69" s="289">
        <f>'NF - 4 Product Mix'!E51</f>
        <v>0</v>
      </c>
      <c r="F69" s="289">
        <f>'NF - 4 Product Mix'!F51</f>
        <v>0</v>
      </c>
    </row>
    <row r="70" spans="1:6" x14ac:dyDescent="0.25">
      <c r="A70" s="265"/>
      <c r="B70" s="263"/>
      <c r="C70" s="263"/>
      <c r="D70" s="263"/>
      <c r="E70" s="128"/>
      <c r="F70" s="264"/>
    </row>
    <row r="71" spans="1:6" x14ac:dyDescent="0.25">
      <c r="A71" s="262" t="s">
        <v>320</v>
      </c>
      <c r="B71" s="1215" t="s">
        <v>390</v>
      </c>
      <c r="C71" s="1216"/>
      <c r="D71" s="1216"/>
      <c r="E71" s="1216"/>
      <c r="F71" s="1217"/>
    </row>
    <row r="72" spans="1:6" x14ac:dyDescent="0.25">
      <c r="A72" s="290" t="s">
        <v>153</v>
      </c>
      <c r="B72" s="291" t="s">
        <v>252</v>
      </c>
      <c r="C72" s="292" t="s">
        <v>165</v>
      </c>
      <c r="D72" s="292"/>
      <c r="E72" s="293">
        <f>'NF - 4 Product Mix'!E90</f>
        <v>0</v>
      </c>
      <c r="F72" s="293">
        <f>'NF - 4 Product Mix'!F90</f>
        <v>0</v>
      </c>
    </row>
    <row r="73" spans="1:6" x14ac:dyDescent="0.25">
      <c r="A73" s="294"/>
      <c r="B73" s="295"/>
      <c r="C73" s="296"/>
      <c r="D73" s="296"/>
      <c r="E73" s="297"/>
      <c r="F73" s="298"/>
    </row>
    <row r="74" spans="1:6" x14ac:dyDescent="0.25">
      <c r="A74" s="265" t="s">
        <v>86</v>
      </c>
      <c r="B74" s="1209" t="s">
        <v>201</v>
      </c>
      <c r="C74" s="1210"/>
      <c r="D74" s="1210"/>
      <c r="E74" s="1210"/>
      <c r="F74" s="1211"/>
    </row>
    <row r="75" spans="1:6" x14ac:dyDescent="0.25">
      <c r="A75" s="265" t="s">
        <v>279</v>
      </c>
      <c r="B75" s="1209" t="s">
        <v>143</v>
      </c>
      <c r="C75" s="1210"/>
      <c r="D75" s="1210"/>
      <c r="E75" s="1210"/>
      <c r="F75" s="1211"/>
    </row>
    <row r="76" spans="1:6" ht="27.6" x14ac:dyDescent="0.25">
      <c r="A76" s="265" t="s">
        <v>31</v>
      </c>
      <c r="B76" s="299" t="s">
        <v>509</v>
      </c>
      <c r="C76" s="300" t="s">
        <v>165</v>
      </c>
      <c r="D76" s="301" t="s">
        <v>255</v>
      </c>
      <c r="E76" s="129">
        <f>'Form Sa1'!H671</f>
        <v>0</v>
      </c>
      <c r="F76" s="129">
        <f>'Form Sa1'!I671</f>
        <v>0</v>
      </c>
    </row>
    <row r="77" spans="1:6" x14ac:dyDescent="0.25">
      <c r="A77" s="265" t="s">
        <v>29</v>
      </c>
      <c r="B77" s="299" t="s">
        <v>953</v>
      </c>
      <c r="C77" s="300" t="s">
        <v>165</v>
      </c>
      <c r="D77" s="302" t="s">
        <v>255</v>
      </c>
      <c r="E77" s="129">
        <f>'Form Sa1'!H655</f>
        <v>0</v>
      </c>
      <c r="F77" s="129">
        <f>'Form Sa1'!I655</f>
        <v>0</v>
      </c>
    </row>
    <row r="78" spans="1:6" x14ac:dyDescent="0.25">
      <c r="A78" s="265" t="s">
        <v>27</v>
      </c>
      <c r="B78" s="299" t="s">
        <v>954</v>
      </c>
      <c r="C78" s="300" t="s">
        <v>165</v>
      </c>
      <c r="D78" s="302" t="s">
        <v>255</v>
      </c>
      <c r="E78" s="129">
        <f>'Form Sa1'!H656</f>
        <v>0</v>
      </c>
      <c r="F78" s="129">
        <f>'Form Sa1'!I656</f>
        <v>0</v>
      </c>
    </row>
    <row r="79" spans="1:6" ht="27.6" x14ac:dyDescent="0.25">
      <c r="A79" s="265" t="s">
        <v>25</v>
      </c>
      <c r="B79" s="299" t="s">
        <v>955</v>
      </c>
      <c r="C79" s="300" t="s">
        <v>165</v>
      </c>
      <c r="D79" s="302" t="s">
        <v>255</v>
      </c>
      <c r="E79" s="129">
        <f>'Form Sa1'!H657</f>
        <v>0</v>
      </c>
      <c r="F79" s="129">
        <f>'Form Sa1'!I657</f>
        <v>0</v>
      </c>
    </row>
    <row r="80" spans="1:6" x14ac:dyDescent="0.25">
      <c r="A80" s="265" t="s">
        <v>23</v>
      </c>
      <c r="B80" s="299" t="s">
        <v>139</v>
      </c>
      <c r="C80" s="300"/>
      <c r="D80" s="302" t="s">
        <v>138</v>
      </c>
      <c r="E80" s="129">
        <f>'Form Sa1'!H664</f>
        <v>0</v>
      </c>
      <c r="F80" s="129">
        <f>'Form Sa1'!I664</f>
        <v>0</v>
      </c>
    </row>
    <row r="81" spans="1:6" x14ac:dyDescent="0.25">
      <c r="A81" s="265" t="s">
        <v>20</v>
      </c>
      <c r="B81" s="299" t="s">
        <v>961</v>
      </c>
      <c r="C81" s="299"/>
      <c r="D81" s="302" t="s">
        <v>272</v>
      </c>
      <c r="E81" s="129">
        <f>'Form Sa1'!H665</f>
        <v>0</v>
      </c>
      <c r="F81" s="129">
        <f>'Form Sa1'!I665</f>
        <v>0</v>
      </c>
    </row>
    <row r="82" spans="1:6" x14ac:dyDescent="0.25">
      <c r="A82" s="303"/>
      <c r="B82" s="304"/>
      <c r="C82" s="302"/>
      <c r="D82" s="302"/>
      <c r="E82" s="129"/>
      <c r="F82" s="130"/>
    </row>
    <row r="83" spans="1:6" x14ac:dyDescent="0.25">
      <c r="A83" s="305" t="s">
        <v>42</v>
      </c>
      <c r="B83" s="1209" t="s">
        <v>136</v>
      </c>
      <c r="C83" s="1210"/>
      <c r="D83" s="1210"/>
      <c r="E83" s="1210"/>
      <c r="F83" s="1211"/>
    </row>
    <row r="84" spans="1:6" x14ac:dyDescent="0.25">
      <c r="A84" s="305" t="s">
        <v>1894</v>
      </c>
      <c r="B84" s="306" t="s">
        <v>134</v>
      </c>
      <c r="C84" s="307"/>
      <c r="D84" s="308"/>
      <c r="E84" s="131"/>
      <c r="F84" s="132"/>
    </row>
    <row r="85" spans="1:6" x14ac:dyDescent="0.25">
      <c r="A85" s="309" t="s">
        <v>31</v>
      </c>
      <c r="B85" s="310" t="str">
        <f>'Form Sa1'!B677</f>
        <v>Install Capacity</v>
      </c>
      <c r="C85" s="307"/>
      <c r="D85" s="301" t="s">
        <v>255</v>
      </c>
      <c r="E85" s="131">
        <f>'Form Sa1'!H677</f>
        <v>0</v>
      </c>
      <c r="F85" s="132">
        <f>'Form Sa1'!I677</f>
        <v>0</v>
      </c>
    </row>
    <row r="86" spans="1:6" x14ac:dyDescent="0.25">
      <c r="A86" s="309" t="s">
        <v>29</v>
      </c>
      <c r="B86" s="310" t="s">
        <v>132</v>
      </c>
      <c r="C86" s="300" t="s">
        <v>165</v>
      </c>
      <c r="D86" s="301" t="s">
        <v>255</v>
      </c>
      <c r="E86" s="131">
        <f>'Form Sa1'!H678</f>
        <v>0</v>
      </c>
      <c r="F86" s="132">
        <f>'Form Sa1'!I678</f>
        <v>0</v>
      </c>
    </row>
    <row r="87" spans="1:6" x14ac:dyDescent="0.25">
      <c r="A87" s="311" t="s">
        <v>27</v>
      </c>
      <c r="B87" s="310" t="s">
        <v>273</v>
      </c>
      <c r="C87" s="302"/>
      <c r="D87" s="302" t="s">
        <v>1</v>
      </c>
      <c r="E87" s="129">
        <f>'Form Sa1'!H1026</f>
        <v>0</v>
      </c>
      <c r="F87" s="130">
        <f>'Form Sa1'!I1026</f>
        <v>0</v>
      </c>
    </row>
    <row r="88" spans="1:6" x14ac:dyDescent="0.25">
      <c r="A88" s="312" t="s">
        <v>1895</v>
      </c>
      <c r="B88" s="1212" t="s">
        <v>129</v>
      </c>
      <c r="C88" s="1212"/>
      <c r="D88" s="1213"/>
      <c r="E88" s="1213"/>
      <c r="F88" s="1214"/>
    </row>
    <row r="89" spans="1:6" x14ac:dyDescent="0.25">
      <c r="A89" s="303" t="s">
        <v>31</v>
      </c>
      <c r="B89" s="310" t="str">
        <f>'Form Sa1'!B688</f>
        <v>Install Capacity</v>
      </c>
      <c r="C89" s="313"/>
      <c r="D89" s="301" t="s">
        <v>125</v>
      </c>
      <c r="E89" s="314">
        <f>'Form Sa1'!H688</f>
        <v>0</v>
      </c>
      <c r="F89" s="315">
        <f>'Form Sa1'!I688</f>
        <v>0</v>
      </c>
    </row>
    <row r="90" spans="1:6" x14ac:dyDescent="0.25">
      <c r="A90" s="316" t="s">
        <v>29</v>
      </c>
      <c r="B90" s="300" t="str">
        <f>'Form Sa1'!B689</f>
        <v>Gross Unit generation</v>
      </c>
      <c r="C90" s="317"/>
      <c r="D90" s="318" t="s">
        <v>255</v>
      </c>
      <c r="E90" s="314">
        <f>'Form Sa1'!H689</f>
        <v>0</v>
      </c>
      <c r="F90" s="315">
        <f>'Form Sa1'!I689</f>
        <v>0</v>
      </c>
    </row>
    <row r="91" spans="1:6" x14ac:dyDescent="0.25">
      <c r="A91" s="303" t="s">
        <v>27</v>
      </c>
      <c r="B91" s="319" t="s">
        <v>274</v>
      </c>
      <c r="C91" s="320"/>
      <c r="D91" s="302" t="s">
        <v>119</v>
      </c>
      <c r="E91" s="314">
        <f>'Form Sa1'!H1027</f>
        <v>0</v>
      </c>
      <c r="F91" s="315">
        <f>'Form Sa1'!I1027</f>
        <v>0</v>
      </c>
    </row>
    <row r="92" spans="1:6" x14ac:dyDescent="0.25">
      <c r="A92" s="303" t="s">
        <v>25</v>
      </c>
      <c r="B92" s="319" t="s">
        <v>123</v>
      </c>
      <c r="C92" s="320"/>
      <c r="D92" s="302" t="s">
        <v>122</v>
      </c>
      <c r="E92" s="314">
        <f>'Form Sa1'!H690</f>
        <v>0</v>
      </c>
      <c r="F92" s="314">
        <f>'Form Sa1'!I690</f>
        <v>0</v>
      </c>
    </row>
    <row r="93" spans="1:6" x14ac:dyDescent="0.25">
      <c r="A93" s="303" t="s">
        <v>23</v>
      </c>
      <c r="B93" s="319" t="str">
        <f>'Form Sa1'!B692</f>
        <v>Operating Gross Heat Rate</v>
      </c>
      <c r="C93" s="320"/>
      <c r="D93" s="302" t="s">
        <v>1</v>
      </c>
      <c r="E93" s="314">
        <f>'Form Sa1'!H1027</f>
        <v>0</v>
      </c>
      <c r="F93" s="314">
        <f>'Form Sa1'!I692</f>
        <v>0</v>
      </c>
    </row>
    <row r="94" spans="1:6" x14ac:dyDescent="0.25">
      <c r="A94" s="303" t="s">
        <v>1896</v>
      </c>
      <c r="B94" s="321" t="s">
        <v>127</v>
      </c>
      <c r="C94" s="320"/>
      <c r="D94" s="302"/>
      <c r="E94" s="314"/>
      <c r="F94" s="315"/>
    </row>
    <row r="95" spans="1:6" x14ac:dyDescent="0.25">
      <c r="A95" s="303" t="s">
        <v>31</v>
      </c>
      <c r="B95" s="319" t="str">
        <f>'Form Sa1'!B696</f>
        <v>Install Capacity</v>
      </c>
      <c r="C95" s="320"/>
      <c r="D95" s="301" t="s">
        <v>125</v>
      </c>
      <c r="E95" s="314">
        <f>'Form Sa1'!H696</f>
        <v>0</v>
      </c>
      <c r="F95" s="314">
        <f>'Form Sa1'!I696</f>
        <v>0</v>
      </c>
    </row>
    <row r="96" spans="1:6" x14ac:dyDescent="0.25">
      <c r="A96" s="316" t="s">
        <v>29</v>
      </c>
      <c r="B96" s="319" t="str">
        <f>'Form Sa1'!B697</f>
        <v>Gross Unit generation</v>
      </c>
      <c r="C96" s="320"/>
      <c r="D96" s="318" t="s">
        <v>255</v>
      </c>
      <c r="E96" s="314">
        <f>'Form Sa1'!H697</f>
        <v>0</v>
      </c>
      <c r="F96" s="314">
        <f>'Form Sa1'!I697</f>
        <v>0</v>
      </c>
    </row>
    <row r="97" spans="1:256" x14ac:dyDescent="0.25">
      <c r="A97" s="303" t="s">
        <v>27</v>
      </c>
      <c r="B97" s="319" t="s">
        <v>274</v>
      </c>
      <c r="C97" s="320"/>
      <c r="D97" s="302" t="s">
        <v>119</v>
      </c>
      <c r="E97" s="314">
        <f>'Form Sa1'!H1028</f>
        <v>0</v>
      </c>
      <c r="F97" s="314">
        <f>'Form Sa1'!I1028</f>
        <v>0</v>
      </c>
    </row>
    <row r="98" spans="1:256" x14ac:dyDescent="0.25">
      <c r="A98" s="303" t="s">
        <v>25</v>
      </c>
      <c r="B98" s="319" t="str">
        <f>'Form Sa1'!B699</f>
        <v xml:space="preserve">Auxiliary Power Consumption </v>
      </c>
      <c r="C98" s="320"/>
      <c r="D98" s="302" t="s">
        <v>122</v>
      </c>
      <c r="E98" s="314">
        <f>'Form Sa1'!H699</f>
        <v>0</v>
      </c>
      <c r="F98" s="314">
        <f>'Form Sa1'!I699</f>
        <v>0</v>
      </c>
    </row>
    <row r="99" spans="1:256" ht="15" x14ac:dyDescent="0.25">
      <c r="A99" s="303" t="s">
        <v>23</v>
      </c>
      <c r="B99" s="322" t="s">
        <v>121</v>
      </c>
      <c r="C99" s="320"/>
      <c r="D99" s="302" t="s">
        <v>1</v>
      </c>
      <c r="E99" s="314">
        <f>'Form Sa1'!H700</f>
        <v>0</v>
      </c>
      <c r="F99" s="314">
        <f>'Form Sa1'!I700</f>
        <v>0</v>
      </c>
    </row>
    <row r="100" spans="1:256" x14ac:dyDescent="0.25">
      <c r="A100" s="303" t="s">
        <v>20</v>
      </c>
      <c r="B100" s="319" t="str">
        <f>'Form Sa1'!B698</f>
        <v>Plant Load Factor (PLF)</v>
      </c>
      <c r="C100" s="320"/>
      <c r="D100" s="302" t="s">
        <v>122</v>
      </c>
      <c r="E100" s="314">
        <f>'Form Sa1'!H698</f>
        <v>0</v>
      </c>
      <c r="F100" s="314">
        <f>'Form Sa1'!I698</f>
        <v>0</v>
      </c>
    </row>
    <row r="101" spans="1:256" x14ac:dyDescent="0.25">
      <c r="A101" s="303" t="s">
        <v>1897</v>
      </c>
      <c r="B101" s="321" t="s">
        <v>664</v>
      </c>
      <c r="C101" s="320"/>
      <c r="D101" s="302"/>
      <c r="E101" s="314"/>
      <c r="F101" s="315"/>
    </row>
    <row r="102" spans="1:256" x14ac:dyDescent="0.25">
      <c r="A102" s="303" t="s">
        <v>31</v>
      </c>
      <c r="B102" s="319" t="s">
        <v>126</v>
      </c>
      <c r="C102" s="320"/>
      <c r="D102" s="301" t="s">
        <v>125</v>
      </c>
      <c r="E102" s="314">
        <f>'Form Sa1'!H737</f>
        <v>0</v>
      </c>
      <c r="F102" s="314">
        <f>'Form Sa1'!I737</f>
        <v>0</v>
      </c>
      <c r="G102" s="314">
        <f>'Form Sa1'!J737</f>
        <v>0</v>
      </c>
      <c r="H102" s="314">
        <f>'Form Sa1'!K737</f>
        <v>0</v>
      </c>
      <c r="I102" s="314">
        <f>'Form Sa1'!L737</f>
        <v>0</v>
      </c>
      <c r="J102" s="314">
        <f>'Form Sa1'!M737</f>
        <v>0</v>
      </c>
      <c r="K102" s="314">
        <f>'Form Sa1'!N737</f>
        <v>0</v>
      </c>
      <c r="L102" s="314">
        <f>'Form Sa1'!O737</f>
        <v>0</v>
      </c>
      <c r="M102" s="314">
        <f>'Form Sa1'!P737</f>
        <v>0</v>
      </c>
      <c r="N102" s="314">
        <f>'Form Sa1'!Q737</f>
        <v>0</v>
      </c>
      <c r="O102" s="314">
        <f>'Form Sa1'!R737</f>
        <v>0</v>
      </c>
      <c r="P102" s="314">
        <f>'Form Sa1'!S737</f>
        <v>0</v>
      </c>
      <c r="Q102" s="314">
        <f>'Form Sa1'!T737</f>
        <v>0</v>
      </c>
      <c r="R102" s="314">
        <f>'Form Sa1'!U737</f>
        <v>0</v>
      </c>
      <c r="S102" s="314">
        <f>'Form Sa1'!V737</f>
        <v>0</v>
      </c>
      <c r="T102" s="314">
        <f>'Form Sa1'!W737</f>
        <v>0</v>
      </c>
      <c r="U102" s="314">
        <f>'Form Sa1'!X737</f>
        <v>0</v>
      </c>
      <c r="V102" s="314">
        <f>'Form Sa1'!Y737</f>
        <v>0</v>
      </c>
      <c r="W102" s="314">
        <f>'Form Sa1'!Z737</f>
        <v>0</v>
      </c>
      <c r="X102" s="314">
        <f>'Form Sa1'!AA737</f>
        <v>0</v>
      </c>
      <c r="Y102" s="314">
        <f>'Form Sa1'!AB737</f>
        <v>0</v>
      </c>
      <c r="Z102" s="314">
        <f>'Form Sa1'!AC737</f>
        <v>0</v>
      </c>
      <c r="AA102" s="314">
        <f>'Form Sa1'!AD737</f>
        <v>0</v>
      </c>
      <c r="AB102" s="314">
        <f>'Form Sa1'!AE737</f>
        <v>0</v>
      </c>
      <c r="AC102" s="314">
        <f>'Form Sa1'!AF737</f>
        <v>0</v>
      </c>
      <c r="AD102" s="314">
        <f>'Form Sa1'!AG737</f>
        <v>0</v>
      </c>
      <c r="AE102" s="314">
        <f>'Form Sa1'!AH737</f>
        <v>0</v>
      </c>
      <c r="AF102" s="314">
        <f>'Form Sa1'!AI737</f>
        <v>0</v>
      </c>
      <c r="AG102" s="314">
        <f>'Form Sa1'!AJ737</f>
        <v>0</v>
      </c>
      <c r="AH102" s="314">
        <f>'Form Sa1'!AK737</f>
        <v>0</v>
      </c>
      <c r="AI102" s="314">
        <f>'Form Sa1'!AL737</f>
        <v>0</v>
      </c>
      <c r="AJ102" s="314">
        <f>'Form Sa1'!AM737</f>
        <v>0</v>
      </c>
      <c r="AK102" s="314">
        <f>'Form Sa1'!AN737</f>
        <v>0</v>
      </c>
      <c r="AL102" s="314">
        <f>'Form Sa1'!AO737</f>
        <v>0</v>
      </c>
      <c r="AM102" s="314">
        <f>'Form Sa1'!AP737</f>
        <v>0</v>
      </c>
      <c r="AN102" s="314">
        <f>'Form Sa1'!AQ737</f>
        <v>0</v>
      </c>
      <c r="AO102" s="314">
        <f>'Form Sa1'!AR737</f>
        <v>0</v>
      </c>
      <c r="AP102" s="314">
        <f>'Form Sa1'!AS737</f>
        <v>0</v>
      </c>
      <c r="AQ102" s="314">
        <f>'Form Sa1'!AT737</f>
        <v>0</v>
      </c>
      <c r="AR102" s="314">
        <f>'Form Sa1'!AU737</f>
        <v>0</v>
      </c>
      <c r="AS102" s="314">
        <f>'Form Sa1'!AV737</f>
        <v>0</v>
      </c>
      <c r="AT102" s="314">
        <f>'Form Sa1'!AW737</f>
        <v>0</v>
      </c>
      <c r="AU102" s="314">
        <f>'Form Sa1'!AX737</f>
        <v>0</v>
      </c>
      <c r="AV102" s="314">
        <f>'Form Sa1'!AY737</f>
        <v>0</v>
      </c>
      <c r="AW102" s="314">
        <f>'Form Sa1'!AZ737</f>
        <v>0</v>
      </c>
      <c r="AX102" s="314">
        <f>'Form Sa1'!BA737</f>
        <v>0</v>
      </c>
      <c r="AY102" s="314">
        <f>'Form Sa1'!BB737</f>
        <v>0</v>
      </c>
      <c r="AZ102" s="314">
        <f>'Form Sa1'!BC737</f>
        <v>0</v>
      </c>
      <c r="BA102" s="314">
        <f>'Form Sa1'!BD737</f>
        <v>0</v>
      </c>
      <c r="BB102" s="314">
        <f>'Form Sa1'!BE737</f>
        <v>0</v>
      </c>
      <c r="BC102" s="314">
        <f>'Form Sa1'!BF737</f>
        <v>0</v>
      </c>
      <c r="BD102" s="314">
        <f>'Form Sa1'!BG737</f>
        <v>0</v>
      </c>
      <c r="BE102" s="314">
        <f>'Form Sa1'!BH737</f>
        <v>0</v>
      </c>
      <c r="BF102" s="314">
        <f>'Form Sa1'!BI737</f>
        <v>0</v>
      </c>
      <c r="BG102" s="314">
        <f>'Form Sa1'!BJ737</f>
        <v>0</v>
      </c>
      <c r="BH102" s="314">
        <f>'Form Sa1'!BK737</f>
        <v>0</v>
      </c>
      <c r="BI102" s="314">
        <f>'Form Sa1'!BL737</f>
        <v>0</v>
      </c>
      <c r="BJ102" s="314">
        <f>'Form Sa1'!BM737</f>
        <v>0</v>
      </c>
      <c r="BK102" s="314">
        <f>'Form Sa1'!BN737</f>
        <v>0</v>
      </c>
      <c r="BL102" s="314">
        <f>'Form Sa1'!BO737</f>
        <v>0</v>
      </c>
      <c r="BM102" s="314">
        <f>'Form Sa1'!BP737</f>
        <v>0</v>
      </c>
      <c r="BN102" s="314">
        <f>'Form Sa1'!BQ737</f>
        <v>0</v>
      </c>
      <c r="BO102" s="314">
        <f>'Form Sa1'!BR737</f>
        <v>0</v>
      </c>
      <c r="BP102" s="314">
        <f>'Form Sa1'!BS737</f>
        <v>0</v>
      </c>
      <c r="BQ102" s="314">
        <f>'Form Sa1'!BT737</f>
        <v>0</v>
      </c>
      <c r="BR102" s="314">
        <f>'Form Sa1'!BU737</f>
        <v>0</v>
      </c>
      <c r="BS102" s="314">
        <f>'Form Sa1'!BV737</f>
        <v>0</v>
      </c>
      <c r="BT102" s="314">
        <f>'Form Sa1'!BW737</f>
        <v>0</v>
      </c>
      <c r="BU102" s="314">
        <f>'Form Sa1'!BX737</f>
        <v>0</v>
      </c>
      <c r="BV102" s="314">
        <f>'Form Sa1'!BY737</f>
        <v>0</v>
      </c>
      <c r="BW102" s="314">
        <f>'Form Sa1'!BZ737</f>
        <v>0</v>
      </c>
      <c r="BX102" s="314">
        <f>'Form Sa1'!CA737</f>
        <v>0</v>
      </c>
      <c r="BY102" s="314">
        <f>'Form Sa1'!CB737</f>
        <v>0</v>
      </c>
      <c r="BZ102" s="314">
        <f>'Form Sa1'!CC737</f>
        <v>0</v>
      </c>
      <c r="CA102" s="314">
        <f>'Form Sa1'!CD737</f>
        <v>0</v>
      </c>
      <c r="CB102" s="314">
        <f>'Form Sa1'!CE737</f>
        <v>0</v>
      </c>
      <c r="CC102" s="314">
        <f>'Form Sa1'!CF737</f>
        <v>0</v>
      </c>
      <c r="CD102" s="314">
        <f>'Form Sa1'!CG737</f>
        <v>0</v>
      </c>
      <c r="CE102" s="314">
        <f>'Form Sa1'!CH737</f>
        <v>0</v>
      </c>
      <c r="CF102" s="314">
        <f>'Form Sa1'!CI737</f>
        <v>0</v>
      </c>
      <c r="CG102" s="314">
        <f>'Form Sa1'!CJ737</f>
        <v>0</v>
      </c>
      <c r="CH102" s="314">
        <f>'Form Sa1'!CK737</f>
        <v>0</v>
      </c>
      <c r="CI102" s="314">
        <f>'Form Sa1'!CL737</f>
        <v>0</v>
      </c>
      <c r="CJ102" s="314">
        <f>'Form Sa1'!CM737</f>
        <v>0</v>
      </c>
      <c r="CK102" s="314">
        <f>'Form Sa1'!CN737</f>
        <v>0</v>
      </c>
      <c r="CL102" s="314">
        <f>'Form Sa1'!CO737</f>
        <v>0</v>
      </c>
      <c r="CM102" s="314">
        <f>'Form Sa1'!CP737</f>
        <v>0</v>
      </c>
      <c r="CN102" s="314">
        <f>'Form Sa1'!CQ737</f>
        <v>0</v>
      </c>
      <c r="CO102" s="314">
        <f>'Form Sa1'!CR737</f>
        <v>0</v>
      </c>
      <c r="CP102" s="314">
        <f>'Form Sa1'!CS737</f>
        <v>0</v>
      </c>
      <c r="CQ102" s="314">
        <f>'Form Sa1'!CT737</f>
        <v>0</v>
      </c>
      <c r="CR102" s="314">
        <f>'Form Sa1'!CU737</f>
        <v>0</v>
      </c>
      <c r="CS102" s="314">
        <f>'Form Sa1'!CV737</f>
        <v>0</v>
      </c>
      <c r="CT102" s="314">
        <f>'Form Sa1'!CW737</f>
        <v>0</v>
      </c>
      <c r="CU102" s="314">
        <f>'Form Sa1'!CX737</f>
        <v>0</v>
      </c>
      <c r="CV102" s="314">
        <f>'Form Sa1'!CY737</f>
        <v>0</v>
      </c>
      <c r="CW102" s="314">
        <f>'Form Sa1'!CZ737</f>
        <v>0</v>
      </c>
      <c r="CX102" s="314">
        <f>'Form Sa1'!DA737</f>
        <v>0</v>
      </c>
      <c r="CY102" s="314">
        <f>'Form Sa1'!DB737</f>
        <v>0</v>
      </c>
      <c r="CZ102" s="314">
        <f>'Form Sa1'!DC737</f>
        <v>0</v>
      </c>
      <c r="DA102" s="314">
        <f>'Form Sa1'!DD737</f>
        <v>0</v>
      </c>
      <c r="DB102" s="314">
        <f>'Form Sa1'!DE737</f>
        <v>0</v>
      </c>
      <c r="DC102" s="314">
        <f>'Form Sa1'!DF737</f>
        <v>0</v>
      </c>
      <c r="DD102" s="314">
        <f>'Form Sa1'!DG737</f>
        <v>0</v>
      </c>
      <c r="DE102" s="314">
        <f>'Form Sa1'!DH737</f>
        <v>0</v>
      </c>
      <c r="DF102" s="314">
        <f>'Form Sa1'!DI737</f>
        <v>0</v>
      </c>
      <c r="DG102" s="314">
        <f>'Form Sa1'!DJ737</f>
        <v>0</v>
      </c>
      <c r="DH102" s="314">
        <f>'Form Sa1'!DK737</f>
        <v>0</v>
      </c>
      <c r="DI102" s="314">
        <f>'Form Sa1'!DL737</f>
        <v>0</v>
      </c>
      <c r="DJ102" s="314">
        <f>'Form Sa1'!DM737</f>
        <v>0</v>
      </c>
      <c r="DK102" s="314">
        <f>'Form Sa1'!DN737</f>
        <v>0</v>
      </c>
      <c r="DL102" s="314">
        <f>'Form Sa1'!DO737</f>
        <v>0</v>
      </c>
      <c r="DM102" s="314">
        <f>'Form Sa1'!DP737</f>
        <v>0</v>
      </c>
      <c r="DN102" s="314">
        <f>'Form Sa1'!DQ737</f>
        <v>0</v>
      </c>
      <c r="DO102" s="314">
        <f>'Form Sa1'!DR737</f>
        <v>0</v>
      </c>
      <c r="DP102" s="314">
        <f>'Form Sa1'!DS737</f>
        <v>0</v>
      </c>
      <c r="DQ102" s="314">
        <f>'Form Sa1'!DT737</f>
        <v>0</v>
      </c>
      <c r="DR102" s="314">
        <f>'Form Sa1'!DU737</f>
        <v>0</v>
      </c>
      <c r="DS102" s="314">
        <f>'Form Sa1'!DV737</f>
        <v>0</v>
      </c>
      <c r="DT102" s="314">
        <f>'Form Sa1'!DW737</f>
        <v>0</v>
      </c>
      <c r="DU102" s="314">
        <f>'Form Sa1'!DX737</f>
        <v>0</v>
      </c>
      <c r="DV102" s="314">
        <f>'Form Sa1'!DY737</f>
        <v>0</v>
      </c>
      <c r="DW102" s="314">
        <f>'Form Sa1'!DZ737</f>
        <v>0</v>
      </c>
      <c r="DX102" s="314">
        <f>'Form Sa1'!EA737</f>
        <v>0</v>
      </c>
      <c r="DY102" s="314">
        <f>'Form Sa1'!EB737</f>
        <v>0</v>
      </c>
      <c r="DZ102" s="314">
        <f>'Form Sa1'!EC737</f>
        <v>0</v>
      </c>
      <c r="EA102" s="314">
        <f>'Form Sa1'!ED737</f>
        <v>0</v>
      </c>
      <c r="EB102" s="314">
        <f>'Form Sa1'!EE737</f>
        <v>0</v>
      </c>
      <c r="EC102" s="314">
        <f>'Form Sa1'!EF737</f>
        <v>0</v>
      </c>
      <c r="ED102" s="314">
        <f>'Form Sa1'!EG737</f>
        <v>0</v>
      </c>
      <c r="EE102" s="314">
        <f>'Form Sa1'!EH737</f>
        <v>0</v>
      </c>
      <c r="EF102" s="314">
        <f>'Form Sa1'!EI737</f>
        <v>0</v>
      </c>
      <c r="EG102" s="314">
        <f>'Form Sa1'!EJ737</f>
        <v>0</v>
      </c>
      <c r="EH102" s="314">
        <f>'Form Sa1'!EK737</f>
        <v>0</v>
      </c>
      <c r="EI102" s="314">
        <f>'Form Sa1'!EL737</f>
        <v>0</v>
      </c>
      <c r="EJ102" s="314">
        <f>'Form Sa1'!EM737</f>
        <v>0</v>
      </c>
      <c r="EK102" s="314">
        <f>'Form Sa1'!EN737</f>
        <v>0</v>
      </c>
      <c r="EL102" s="314">
        <f>'Form Sa1'!EO737</f>
        <v>0</v>
      </c>
      <c r="EM102" s="314">
        <f>'Form Sa1'!EP737</f>
        <v>0</v>
      </c>
      <c r="EN102" s="314">
        <f>'Form Sa1'!EQ737</f>
        <v>0</v>
      </c>
      <c r="EO102" s="314">
        <f>'Form Sa1'!ER737</f>
        <v>0</v>
      </c>
      <c r="EP102" s="314">
        <f>'Form Sa1'!ES737</f>
        <v>0</v>
      </c>
      <c r="EQ102" s="314">
        <f>'Form Sa1'!ET737</f>
        <v>0</v>
      </c>
      <c r="ER102" s="314">
        <f>'Form Sa1'!EU737</f>
        <v>0</v>
      </c>
      <c r="ES102" s="314">
        <f>'Form Sa1'!EV737</f>
        <v>0</v>
      </c>
      <c r="ET102" s="314">
        <f>'Form Sa1'!EW737</f>
        <v>0</v>
      </c>
      <c r="EU102" s="314">
        <f>'Form Sa1'!EX737</f>
        <v>0</v>
      </c>
      <c r="EV102" s="314">
        <f>'Form Sa1'!EY737</f>
        <v>0</v>
      </c>
      <c r="EW102" s="314">
        <f>'Form Sa1'!EZ737</f>
        <v>0</v>
      </c>
      <c r="EX102" s="314">
        <f>'Form Sa1'!FA737</f>
        <v>0</v>
      </c>
      <c r="EY102" s="314">
        <f>'Form Sa1'!FB737</f>
        <v>0</v>
      </c>
      <c r="EZ102" s="314">
        <f>'Form Sa1'!FC737</f>
        <v>0</v>
      </c>
      <c r="FA102" s="314">
        <f>'Form Sa1'!FD737</f>
        <v>0</v>
      </c>
      <c r="FB102" s="314">
        <f>'Form Sa1'!FE737</f>
        <v>0</v>
      </c>
      <c r="FC102" s="314">
        <f>'Form Sa1'!FF737</f>
        <v>0</v>
      </c>
      <c r="FD102" s="314">
        <f>'Form Sa1'!FG737</f>
        <v>0</v>
      </c>
      <c r="FE102" s="314">
        <f>'Form Sa1'!FH737</f>
        <v>0</v>
      </c>
      <c r="FF102" s="314">
        <f>'Form Sa1'!FI737</f>
        <v>0</v>
      </c>
      <c r="FG102" s="314">
        <f>'Form Sa1'!FJ737</f>
        <v>0</v>
      </c>
      <c r="FH102" s="314">
        <f>'Form Sa1'!FK737</f>
        <v>0</v>
      </c>
      <c r="FI102" s="314">
        <f>'Form Sa1'!FL737</f>
        <v>0</v>
      </c>
      <c r="FJ102" s="314">
        <f>'Form Sa1'!FM737</f>
        <v>0</v>
      </c>
      <c r="FK102" s="314">
        <f>'Form Sa1'!FN737</f>
        <v>0</v>
      </c>
      <c r="FL102" s="314">
        <f>'Form Sa1'!FO737</f>
        <v>0</v>
      </c>
      <c r="FM102" s="314">
        <f>'Form Sa1'!FP737</f>
        <v>0</v>
      </c>
      <c r="FN102" s="314">
        <f>'Form Sa1'!FQ737</f>
        <v>0</v>
      </c>
      <c r="FO102" s="314">
        <f>'Form Sa1'!FR737</f>
        <v>0</v>
      </c>
      <c r="FP102" s="314">
        <f>'Form Sa1'!FS737</f>
        <v>0</v>
      </c>
      <c r="FQ102" s="314">
        <f>'Form Sa1'!FT737</f>
        <v>0</v>
      </c>
      <c r="FR102" s="314">
        <f>'Form Sa1'!FU737</f>
        <v>0</v>
      </c>
      <c r="FS102" s="314">
        <f>'Form Sa1'!FV737</f>
        <v>0</v>
      </c>
      <c r="FT102" s="314">
        <f>'Form Sa1'!FW737</f>
        <v>0</v>
      </c>
      <c r="FU102" s="314">
        <f>'Form Sa1'!FX737</f>
        <v>0</v>
      </c>
      <c r="FV102" s="314">
        <f>'Form Sa1'!FY737</f>
        <v>0</v>
      </c>
      <c r="FW102" s="314">
        <f>'Form Sa1'!FZ737</f>
        <v>0</v>
      </c>
      <c r="FX102" s="314">
        <f>'Form Sa1'!GA737</f>
        <v>0</v>
      </c>
      <c r="FY102" s="314">
        <f>'Form Sa1'!GB737</f>
        <v>0</v>
      </c>
      <c r="FZ102" s="314">
        <f>'Form Sa1'!GC737</f>
        <v>0</v>
      </c>
      <c r="GA102" s="314">
        <f>'Form Sa1'!GD737</f>
        <v>0</v>
      </c>
      <c r="GB102" s="314">
        <f>'Form Sa1'!GE737</f>
        <v>0</v>
      </c>
      <c r="GC102" s="314">
        <f>'Form Sa1'!GF737</f>
        <v>0</v>
      </c>
      <c r="GD102" s="314">
        <f>'Form Sa1'!GG737</f>
        <v>0</v>
      </c>
      <c r="GE102" s="314">
        <f>'Form Sa1'!GH737</f>
        <v>0</v>
      </c>
      <c r="GF102" s="314">
        <f>'Form Sa1'!GI737</f>
        <v>0</v>
      </c>
      <c r="GG102" s="314">
        <f>'Form Sa1'!GJ737</f>
        <v>0</v>
      </c>
      <c r="GH102" s="314">
        <f>'Form Sa1'!GK737</f>
        <v>0</v>
      </c>
      <c r="GI102" s="314">
        <f>'Form Sa1'!GL737</f>
        <v>0</v>
      </c>
      <c r="GJ102" s="314">
        <f>'Form Sa1'!GM737</f>
        <v>0</v>
      </c>
      <c r="GK102" s="314">
        <f>'Form Sa1'!GN737</f>
        <v>0</v>
      </c>
      <c r="GL102" s="314">
        <f>'Form Sa1'!GO737</f>
        <v>0</v>
      </c>
      <c r="GM102" s="314">
        <f>'Form Sa1'!GP737</f>
        <v>0</v>
      </c>
      <c r="GN102" s="314">
        <f>'Form Sa1'!GQ737</f>
        <v>0</v>
      </c>
      <c r="GO102" s="314">
        <f>'Form Sa1'!GR737</f>
        <v>0</v>
      </c>
      <c r="GP102" s="314">
        <f>'Form Sa1'!GS737</f>
        <v>0</v>
      </c>
      <c r="GQ102" s="314">
        <f>'Form Sa1'!GT737</f>
        <v>0</v>
      </c>
      <c r="GR102" s="314">
        <f>'Form Sa1'!GU737</f>
        <v>0</v>
      </c>
      <c r="GS102" s="314">
        <f>'Form Sa1'!GV737</f>
        <v>0</v>
      </c>
      <c r="GT102" s="314">
        <f>'Form Sa1'!GW737</f>
        <v>0</v>
      </c>
      <c r="GU102" s="314">
        <f>'Form Sa1'!GX737</f>
        <v>0</v>
      </c>
      <c r="GV102" s="314">
        <f>'Form Sa1'!GY737</f>
        <v>0</v>
      </c>
      <c r="GW102" s="314">
        <f>'Form Sa1'!GZ737</f>
        <v>0</v>
      </c>
      <c r="GX102" s="314">
        <f>'Form Sa1'!HA737</f>
        <v>0</v>
      </c>
      <c r="GY102" s="314">
        <f>'Form Sa1'!HB737</f>
        <v>0</v>
      </c>
      <c r="GZ102" s="314">
        <f>'Form Sa1'!HC737</f>
        <v>0</v>
      </c>
      <c r="HA102" s="314">
        <f>'Form Sa1'!HD737</f>
        <v>0</v>
      </c>
      <c r="HB102" s="314">
        <f>'Form Sa1'!HE737</f>
        <v>0</v>
      </c>
      <c r="HC102" s="314">
        <f>'Form Sa1'!HF737</f>
        <v>0</v>
      </c>
      <c r="HD102" s="314">
        <f>'Form Sa1'!HG737</f>
        <v>0</v>
      </c>
      <c r="HE102" s="314">
        <f>'Form Sa1'!HH737</f>
        <v>0</v>
      </c>
      <c r="HF102" s="314">
        <f>'Form Sa1'!HI737</f>
        <v>0</v>
      </c>
      <c r="HG102" s="314">
        <f>'Form Sa1'!HJ737</f>
        <v>0</v>
      </c>
      <c r="HH102" s="314">
        <f>'Form Sa1'!HK737</f>
        <v>0</v>
      </c>
      <c r="HI102" s="314">
        <f>'Form Sa1'!HL737</f>
        <v>0</v>
      </c>
      <c r="HJ102" s="314">
        <f>'Form Sa1'!HM737</f>
        <v>0</v>
      </c>
      <c r="HK102" s="314">
        <f>'Form Sa1'!HN737</f>
        <v>0</v>
      </c>
      <c r="HL102" s="314">
        <f>'Form Sa1'!HO737</f>
        <v>0</v>
      </c>
      <c r="HM102" s="314">
        <f>'Form Sa1'!HP737</f>
        <v>0</v>
      </c>
      <c r="HN102" s="314">
        <f>'Form Sa1'!HQ737</f>
        <v>0</v>
      </c>
      <c r="HO102" s="314">
        <f>'Form Sa1'!HR737</f>
        <v>0</v>
      </c>
      <c r="HP102" s="314">
        <f>'Form Sa1'!HS737</f>
        <v>0</v>
      </c>
      <c r="HQ102" s="314">
        <f>'Form Sa1'!HT737</f>
        <v>0</v>
      </c>
      <c r="HR102" s="314">
        <f>'Form Sa1'!HU737</f>
        <v>0</v>
      </c>
      <c r="HS102" s="314">
        <f>'Form Sa1'!HV737</f>
        <v>0</v>
      </c>
      <c r="HT102" s="314">
        <f>'Form Sa1'!HW737</f>
        <v>0</v>
      </c>
      <c r="HU102" s="314">
        <f>'Form Sa1'!HX737</f>
        <v>0</v>
      </c>
      <c r="HV102" s="314">
        <f>'Form Sa1'!HY737</f>
        <v>0</v>
      </c>
      <c r="HW102" s="314">
        <f>'Form Sa1'!HZ737</f>
        <v>0</v>
      </c>
      <c r="HX102" s="314">
        <f>'Form Sa1'!IA737</f>
        <v>0</v>
      </c>
      <c r="HY102" s="314">
        <f>'Form Sa1'!IB737</f>
        <v>0</v>
      </c>
      <c r="HZ102" s="314">
        <f>'Form Sa1'!IC737</f>
        <v>0</v>
      </c>
      <c r="IA102" s="314">
        <f>'Form Sa1'!ID737</f>
        <v>0</v>
      </c>
      <c r="IB102" s="314">
        <f>'Form Sa1'!IE737</f>
        <v>0</v>
      </c>
      <c r="IC102" s="314">
        <f>'Form Sa1'!IF737</f>
        <v>0</v>
      </c>
      <c r="ID102" s="314">
        <f>'Form Sa1'!IG737</f>
        <v>0</v>
      </c>
      <c r="IE102" s="314">
        <f>'Form Sa1'!IH737</f>
        <v>0</v>
      </c>
      <c r="IF102" s="314">
        <f>'Form Sa1'!II737</f>
        <v>0</v>
      </c>
      <c r="IG102" s="314">
        <f>'Form Sa1'!IJ737</f>
        <v>0</v>
      </c>
      <c r="IH102" s="314">
        <f>'Form Sa1'!IK737</f>
        <v>0</v>
      </c>
      <c r="II102" s="314">
        <f>'Form Sa1'!IL737</f>
        <v>0</v>
      </c>
      <c r="IJ102" s="314">
        <f>'Form Sa1'!IM737</f>
        <v>0</v>
      </c>
      <c r="IK102" s="314">
        <f>'Form Sa1'!IN737</f>
        <v>0</v>
      </c>
      <c r="IL102" s="314">
        <f>'Form Sa1'!IO737</f>
        <v>0</v>
      </c>
      <c r="IM102" s="314">
        <f>'Form Sa1'!IP737</f>
        <v>0</v>
      </c>
      <c r="IN102" s="314">
        <f>'Form Sa1'!IQ737</f>
        <v>0</v>
      </c>
      <c r="IO102" s="314">
        <f>'Form Sa1'!IR737</f>
        <v>0</v>
      </c>
      <c r="IP102" s="314">
        <f>'Form Sa1'!IS737</f>
        <v>0</v>
      </c>
      <c r="IQ102" s="314">
        <f>'Form Sa1'!IT737</f>
        <v>0</v>
      </c>
      <c r="IR102" s="314">
        <f>'Form Sa1'!IU737</f>
        <v>0</v>
      </c>
      <c r="IS102" s="314">
        <f>'Form Sa1'!IV737</f>
        <v>0</v>
      </c>
      <c r="IT102" s="314" t="e">
        <f>'Form Sa1'!#REF!</f>
        <v>#REF!</v>
      </c>
      <c r="IU102" s="314" t="e">
        <f>'Form Sa1'!#REF!</f>
        <v>#REF!</v>
      </c>
      <c r="IV102" s="314" t="e">
        <f>'Form Sa1'!#REF!</f>
        <v>#REF!</v>
      </c>
    </row>
    <row r="103" spans="1:256" x14ac:dyDescent="0.25">
      <c r="A103" s="316" t="s">
        <v>29</v>
      </c>
      <c r="B103" s="319" t="s">
        <v>224</v>
      </c>
      <c r="C103" s="320"/>
      <c r="D103" s="318" t="s">
        <v>255</v>
      </c>
      <c r="E103" s="314">
        <f>'Form Sa1'!H738</f>
        <v>0</v>
      </c>
      <c r="F103" s="314">
        <f>'Form Sa1'!I738</f>
        <v>0</v>
      </c>
      <c r="G103" s="314">
        <f>'Form Sa1'!J738</f>
        <v>0</v>
      </c>
      <c r="H103" s="314">
        <f>'Form Sa1'!K738</f>
        <v>0</v>
      </c>
      <c r="I103" s="314">
        <f>'Form Sa1'!L738</f>
        <v>0</v>
      </c>
      <c r="J103" s="314">
        <f>'Form Sa1'!M738</f>
        <v>0</v>
      </c>
      <c r="K103" s="314">
        <f>'Form Sa1'!N738</f>
        <v>0</v>
      </c>
      <c r="L103" s="314">
        <f>'Form Sa1'!O738</f>
        <v>0</v>
      </c>
      <c r="M103" s="314">
        <f>'Form Sa1'!P738</f>
        <v>0</v>
      </c>
      <c r="N103" s="314">
        <f>'Form Sa1'!Q738</f>
        <v>0</v>
      </c>
      <c r="O103" s="314">
        <f>'Form Sa1'!R738</f>
        <v>0</v>
      </c>
      <c r="P103" s="314">
        <f>'Form Sa1'!S738</f>
        <v>0</v>
      </c>
      <c r="Q103" s="314">
        <f>'Form Sa1'!T738</f>
        <v>0</v>
      </c>
      <c r="R103" s="314">
        <f>'Form Sa1'!U738</f>
        <v>0</v>
      </c>
      <c r="S103" s="314">
        <f>'Form Sa1'!V738</f>
        <v>0</v>
      </c>
      <c r="T103" s="314">
        <f>'Form Sa1'!W738</f>
        <v>0</v>
      </c>
      <c r="U103" s="314">
        <f>'Form Sa1'!X738</f>
        <v>0</v>
      </c>
      <c r="V103" s="314">
        <f>'Form Sa1'!Y738</f>
        <v>0</v>
      </c>
      <c r="W103" s="314">
        <f>'Form Sa1'!Z738</f>
        <v>0</v>
      </c>
      <c r="X103" s="314">
        <f>'Form Sa1'!AA738</f>
        <v>0</v>
      </c>
      <c r="Y103" s="314">
        <f>'Form Sa1'!AB738</f>
        <v>0</v>
      </c>
      <c r="Z103" s="314">
        <f>'Form Sa1'!AC738</f>
        <v>0</v>
      </c>
      <c r="AA103" s="314">
        <f>'Form Sa1'!AD738</f>
        <v>0</v>
      </c>
      <c r="AB103" s="314">
        <f>'Form Sa1'!AE738</f>
        <v>0</v>
      </c>
      <c r="AC103" s="314">
        <f>'Form Sa1'!AF738</f>
        <v>0</v>
      </c>
      <c r="AD103" s="314">
        <f>'Form Sa1'!AG738</f>
        <v>0</v>
      </c>
      <c r="AE103" s="314">
        <f>'Form Sa1'!AH738</f>
        <v>0</v>
      </c>
      <c r="AF103" s="314">
        <f>'Form Sa1'!AI738</f>
        <v>0</v>
      </c>
      <c r="AG103" s="314">
        <f>'Form Sa1'!AJ738</f>
        <v>0</v>
      </c>
      <c r="AH103" s="314">
        <f>'Form Sa1'!AK738</f>
        <v>0</v>
      </c>
      <c r="AI103" s="314">
        <f>'Form Sa1'!AL738</f>
        <v>0</v>
      </c>
      <c r="AJ103" s="314">
        <f>'Form Sa1'!AM738</f>
        <v>0</v>
      </c>
      <c r="AK103" s="314">
        <f>'Form Sa1'!AN738</f>
        <v>0</v>
      </c>
      <c r="AL103" s="314">
        <f>'Form Sa1'!AO738</f>
        <v>0</v>
      </c>
      <c r="AM103" s="314">
        <f>'Form Sa1'!AP738</f>
        <v>0</v>
      </c>
      <c r="AN103" s="314">
        <f>'Form Sa1'!AQ738</f>
        <v>0</v>
      </c>
      <c r="AO103" s="314">
        <f>'Form Sa1'!AR738</f>
        <v>0</v>
      </c>
      <c r="AP103" s="314">
        <f>'Form Sa1'!AS738</f>
        <v>0</v>
      </c>
      <c r="AQ103" s="314">
        <f>'Form Sa1'!AT738</f>
        <v>0</v>
      </c>
      <c r="AR103" s="314">
        <f>'Form Sa1'!AU738</f>
        <v>0</v>
      </c>
      <c r="AS103" s="314">
        <f>'Form Sa1'!AV738</f>
        <v>0</v>
      </c>
      <c r="AT103" s="314">
        <f>'Form Sa1'!AW738</f>
        <v>0</v>
      </c>
      <c r="AU103" s="314">
        <f>'Form Sa1'!AX738</f>
        <v>0</v>
      </c>
      <c r="AV103" s="314">
        <f>'Form Sa1'!AY738</f>
        <v>0</v>
      </c>
      <c r="AW103" s="314">
        <f>'Form Sa1'!AZ738</f>
        <v>0</v>
      </c>
      <c r="AX103" s="314">
        <f>'Form Sa1'!BA738</f>
        <v>0</v>
      </c>
      <c r="AY103" s="314">
        <f>'Form Sa1'!BB738</f>
        <v>0</v>
      </c>
      <c r="AZ103" s="314">
        <f>'Form Sa1'!BC738</f>
        <v>0</v>
      </c>
      <c r="BA103" s="314">
        <f>'Form Sa1'!BD738</f>
        <v>0</v>
      </c>
      <c r="BB103" s="314">
        <f>'Form Sa1'!BE738</f>
        <v>0</v>
      </c>
      <c r="BC103" s="314">
        <f>'Form Sa1'!BF738</f>
        <v>0</v>
      </c>
      <c r="BD103" s="314">
        <f>'Form Sa1'!BG738</f>
        <v>0</v>
      </c>
      <c r="BE103" s="314">
        <f>'Form Sa1'!BH738</f>
        <v>0</v>
      </c>
      <c r="BF103" s="314">
        <f>'Form Sa1'!BI738</f>
        <v>0</v>
      </c>
      <c r="BG103" s="314">
        <f>'Form Sa1'!BJ738</f>
        <v>0</v>
      </c>
      <c r="BH103" s="314">
        <f>'Form Sa1'!BK738</f>
        <v>0</v>
      </c>
      <c r="BI103" s="314">
        <f>'Form Sa1'!BL738</f>
        <v>0</v>
      </c>
      <c r="BJ103" s="314">
        <f>'Form Sa1'!BM738</f>
        <v>0</v>
      </c>
      <c r="BK103" s="314">
        <f>'Form Sa1'!BN738</f>
        <v>0</v>
      </c>
      <c r="BL103" s="314">
        <f>'Form Sa1'!BO738</f>
        <v>0</v>
      </c>
      <c r="BM103" s="314">
        <f>'Form Sa1'!BP738</f>
        <v>0</v>
      </c>
      <c r="BN103" s="314">
        <f>'Form Sa1'!BQ738</f>
        <v>0</v>
      </c>
      <c r="BO103" s="314">
        <f>'Form Sa1'!BR738</f>
        <v>0</v>
      </c>
      <c r="BP103" s="314">
        <f>'Form Sa1'!BS738</f>
        <v>0</v>
      </c>
      <c r="BQ103" s="314">
        <f>'Form Sa1'!BT738</f>
        <v>0</v>
      </c>
      <c r="BR103" s="314">
        <f>'Form Sa1'!BU738</f>
        <v>0</v>
      </c>
      <c r="BS103" s="314">
        <f>'Form Sa1'!BV738</f>
        <v>0</v>
      </c>
      <c r="BT103" s="314">
        <f>'Form Sa1'!BW738</f>
        <v>0</v>
      </c>
      <c r="BU103" s="314">
        <f>'Form Sa1'!BX738</f>
        <v>0</v>
      </c>
      <c r="BV103" s="314">
        <f>'Form Sa1'!BY738</f>
        <v>0</v>
      </c>
      <c r="BW103" s="314">
        <f>'Form Sa1'!BZ738</f>
        <v>0</v>
      </c>
      <c r="BX103" s="314">
        <f>'Form Sa1'!CA738</f>
        <v>0</v>
      </c>
      <c r="BY103" s="314">
        <f>'Form Sa1'!CB738</f>
        <v>0</v>
      </c>
      <c r="BZ103" s="314">
        <f>'Form Sa1'!CC738</f>
        <v>0</v>
      </c>
      <c r="CA103" s="314">
        <f>'Form Sa1'!CD738</f>
        <v>0</v>
      </c>
      <c r="CB103" s="314">
        <f>'Form Sa1'!CE738</f>
        <v>0</v>
      </c>
      <c r="CC103" s="314">
        <f>'Form Sa1'!CF738</f>
        <v>0</v>
      </c>
      <c r="CD103" s="314">
        <f>'Form Sa1'!CG738</f>
        <v>0</v>
      </c>
      <c r="CE103" s="314">
        <f>'Form Sa1'!CH738</f>
        <v>0</v>
      </c>
      <c r="CF103" s="314">
        <f>'Form Sa1'!CI738</f>
        <v>0</v>
      </c>
      <c r="CG103" s="314">
        <f>'Form Sa1'!CJ738</f>
        <v>0</v>
      </c>
      <c r="CH103" s="314">
        <f>'Form Sa1'!CK738</f>
        <v>0</v>
      </c>
      <c r="CI103" s="314">
        <f>'Form Sa1'!CL738</f>
        <v>0</v>
      </c>
      <c r="CJ103" s="314">
        <f>'Form Sa1'!CM738</f>
        <v>0</v>
      </c>
      <c r="CK103" s="314">
        <f>'Form Sa1'!CN738</f>
        <v>0</v>
      </c>
      <c r="CL103" s="314">
        <f>'Form Sa1'!CO738</f>
        <v>0</v>
      </c>
      <c r="CM103" s="314">
        <f>'Form Sa1'!CP738</f>
        <v>0</v>
      </c>
      <c r="CN103" s="314">
        <f>'Form Sa1'!CQ738</f>
        <v>0</v>
      </c>
      <c r="CO103" s="314">
        <f>'Form Sa1'!CR738</f>
        <v>0</v>
      </c>
      <c r="CP103" s="314">
        <f>'Form Sa1'!CS738</f>
        <v>0</v>
      </c>
      <c r="CQ103" s="314">
        <f>'Form Sa1'!CT738</f>
        <v>0</v>
      </c>
      <c r="CR103" s="314">
        <f>'Form Sa1'!CU738</f>
        <v>0</v>
      </c>
      <c r="CS103" s="314">
        <f>'Form Sa1'!CV738</f>
        <v>0</v>
      </c>
      <c r="CT103" s="314">
        <f>'Form Sa1'!CW738</f>
        <v>0</v>
      </c>
      <c r="CU103" s="314">
        <f>'Form Sa1'!CX738</f>
        <v>0</v>
      </c>
      <c r="CV103" s="314">
        <f>'Form Sa1'!CY738</f>
        <v>0</v>
      </c>
      <c r="CW103" s="314">
        <f>'Form Sa1'!CZ738</f>
        <v>0</v>
      </c>
      <c r="CX103" s="314">
        <f>'Form Sa1'!DA738</f>
        <v>0</v>
      </c>
      <c r="CY103" s="314">
        <f>'Form Sa1'!DB738</f>
        <v>0</v>
      </c>
      <c r="CZ103" s="314">
        <f>'Form Sa1'!DC738</f>
        <v>0</v>
      </c>
      <c r="DA103" s="314">
        <f>'Form Sa1'!DD738</f>
        <v>0</v>
      </c>
      <c r="DB103" s="314">
        <f>'Form Sa1'!DE738</f>
        <v>0</v>
      </c>
      <c r="DC103" s="314">
        <f>'Form Sa1'!DF738</f>
        <v>0</v>
      </c>
      <c r="DD103" s="314">
        <f>'Form Sa1'!DG738</f>
        <v>0</v>
      </c>
      <c r="DE103" s="314">
        <f>'Form Sa1'!DH738</f>
        <v>0</v>
      </c>
      <c r="DF103" s="314">
        <f>'Form Sa1'!DI738</f>
        <v>0</v>
      </c>
      <c r="DG103" s="314">
        <f>'Form Sa1'!DJ738</f>
        <v>0</v>
      </c>
      <c r="DH103" s="314">
        <f>'Form Sa1'!DK738</f>
        <v>0</v>
      </c>
      <c r="DI103" s="314">
        <f>'Form Sa1'!DL738</f>
        <v>0</v>
      </c>
      <c r="DJ103" s="314">
        <f>'Form Sa1'!DM738</f>
        <v>0</v>
      </c>
      <c r="DK103" s="314">
        <f>'Form Sa1'!DN738</f>
        <v>0</v>
      </c>
      <c r="DL103" s="314">
        <f>'Form Sa1'!DO738</f>
        <v>0</v>
      </c>
      <c r="DM103" s="314">
        <f>'Form Sa1'!DP738</f>
        <v>0</v>
      </c>
      <c r="DN103" s="314">
        <f>'Form Sa1'!DQ738</f>
        <v>0</v>
      </c>
      <c r="DO103" s="314">
        <f>'Form Sa1'!DR738</f>
        <v>0</v>
      </c>
      <c r="DP103" s="314">
        <f>'Form Sa1'!DS738</f>
        <v>0</v>
      </c>
      <c r="DQ103" s="314">
        <f>'Form Sa1'!DT738</f>
        <v>0</v>
      </c>
      <c r="DR103" s="314">
        <f>'Form Sa1'!DU738</f>
        <v>0</v>
      </c>
      <c r="DS103" s="314">
        <f>'Form Sa1'!DV738</f>
        <v>0</v>
      </c>
      <c r="DT103" s="314">
        <f>'Form Sa1'!DW738</f>
        <v>0</v>
      </c>
      <c r="DU103" s="314">
        <f>'Form Sa1'!DX738</f>
        <v>0</v>
      </c>
      <c r="DV103" s="314">
        <f>'Form Sa1'!DY738</f>
        <v>0</v>
      </c>
      <c r="DW103" s="314">
        <f>'Form Sa1'!DZ738</f>
        <v>0</v>
      </c>
      <c r="DX103" s="314">
        <f>'Form Sa1'!EA738</f>
        <v>0</v>
      </c>
      <c r="DY103" s="314">
        <f>'Form Sa1'!EB738</f>
        <v>0</v>
      </c>
      <c r="DZ103" s="314">
        <f>'Form Sa1'!EC738</f>
        <v>0</v>
      </c>
      <c r="EA103" s="314">
        <f>'Form Sa1'!ED738</f>
        <v>0</v>
      </c>
      <c r="EB103" s="314">
        <f>'Form Sa1'!EE738</f>
        <v>0</v>
      </c>
      <c r="EC103" s="314">
        <f>'Form Sa1'!EF738</f>
        <v>0</v>
      </c>
      <c r="ED103" s="314">
        <f>'Form Sa1'!EG738</f>
        <v>0</v>
      </c>
      <c r="EE103" s="314">
        <f>'Form Sa1'!EH738</f>
        <v>0</v>
      </c>
      <c r="EF103" s="314">
        <f>'Form Sa1'!EI738</f>
        <v>0</v>
      </c>
      <c r="EG103" s="314">
        <f>'Form Sa1'!EJ738</f>
        <v>0</v>
      </c>
      <c r="EH103" s="314">
        <f>'Form Sa1'!EK738</f>
        <v>0</v>
      </c>
      <c r="EI103" s="314">
        <f>'Form Sa1'!EL738</f>
        <v>0</v>
      </c>
      <c r="EJ103" s="314">
        <f>'Form Sa1'!EM738</f>
        <v>0</v>
      </c>
      <c r="EK103" s="314">
        <f>'Form Sa1'!EN738</f>
        <v>0</v>
      </c>
      <c r="EL103" s="314">
        <f>'Form Sa1'!EO738</f>
        <v>0</v>
      </c>
      <c r="EM103" s="314">
        <f>'Form Sa1'!EP738</f>
        <v>0</v>
      </c>
      <c r="EN103" s="314">
        <f>'Form Sa1'!EQ738</f>
        <v>0</v>
      </c>
      <c r="EO103" s="314">
        <f>'Form Sa1'!ER738</f>
        <v>0</v>
      </c>
      <c r="EP103" s="314">
        <f>'Form Sa1'!ES738</f>
        <v>0</v>
      </c>
      <c r="EQ103" s="314">
        <f>'Form Sa1'!ET738</f>
        <v>0</v>
      </c>
      <c r="ER103" s="314">
        <f>'Form Sa1'!EU738</f>
        <v>0</v>
      </c>
      <c r="ES103" s="314">
        <f>'Form Sa1'!EV738</f>
        <v>0</v>
      </c>
      <c r="ET103" s="314">
        <f>'Form Sa1'!EW738</f>
        <v>0</v>
      </c>
      <c r="EU103" s="314">
        <f>'Form Sa1'!EX738</f>
        <v>0</v>
      </c>
      <c r="EV103" s="314">
        <f>'Form Sa1'!EY738</f>
        <v>0</v>
      </c>
      <c r="EW103" s="314">
        <f>'Form Sa1'!EZ738</f>
        <v>0</v>
      </c>
      <c r="EX103" s="314">
        <f>'Form Sa1'!FA738</f>
        <v>0</v>
      </c>
      <c r="EY103" s="314">
        <f>'Form Sa1'!FB738</f>
        <v>0</v>
      </c>
      <c r="EZ103" s="314">
        <f>'Form Sa1'!FC738</f>
        <v>0</v>
      </c>
      <c r="FA103" s="314">
        <f>'Form Sa1'!FD738</f>
        <v>0</v>
      </c>
      <c r="FB103" s="314">
        <f>'Form Sa1'!FE738</f>
        <v>0</v>
      </c>
      <c r="FC103" s="314">
        <f>'Form Sa1'!FF738</f>
        <v>0</v>
      </c>
      <c r="FD103" s="314">
        <f>'Form Sa1'!FG738</f>
        <v>0</v>
      </c>
      <c r="FE103" s="314">
        <f>'Form Sa1'!FH738</f>
        <v>0</v>
      </c>
      <c r="FF103" s="314">
        <f>'Form Sa1'!FI738</f>
        <v>0</v>
      </c>
      <c r="FG103" s="314">
        <f>'Form Sa1'!FJ738</f>
        <v>0</v>
      </c>
      <c r="FH103" s="314">
        <f>'Form Sa1'!FK738</f>
        <v>0</v>
      </c>
      <c r="FI103" s="314">
        <f>'Form Sa1'!FL738</f>
        <v>0</v>
      </c>
      <c r="FJ103" s="314">
        <f>'Form Sa1'!FM738</f>
        <v>0</v>
      </c>
      <c r="FK103" s="314">
        <f>'Form Sa1'!FN738</f>
        <v>0</v>
      </c>
      <c r="FL103" s="314">
        <f>'Form Sa1'!FO738</f>
        <v>0</v>
      </c>
      <c r="FM103" s="314">
        <f>'Form Sa1'!FP738</f>
        <v>0</v>
      </c>
      <c r="FN103" s="314">
        <f>'Form Sa1'!FQ738</f>
        <v>0</v>
      </c>
      <c r="FO103" s="314">
        <f>'Form Sa1'!FR738</f>
        <v>0</v>
      </c>
      <c r="FP103" s="314">
        <f>'Form Sa1'!FS738</f>
        <v>0</v>
      </c>
      <c r="FQ103" s="314">
        <f>'Form Sa1'!FT738</f>
        <v>0</v>
      </c>
      <c r="FR103" s="314">
        <f>'Form Sa1'!FU738</f>
        <v>0</v>
      </c>
      <c r="FS103" s="314">
        <f>'Form Sa1'!FV738</f>
        <v>0</v>
      </c>
      <c r="FT103" s="314">
        <f>'Form Sa1'!FW738</f>
        <v>0</v>
      </c>
      <c r="FU103" s="314">
        <f>'Form Sa1'!FX738</f>
        <v>0</v>
      </c>
      <c r="FV103" s="314">
        <f>'Form Sa1'!FY738</f>
        <v>0</v>
      </c>
      <c r="FW103" s="314">
        <f>'Form Sa1'!FZ738</f>
        <v>0</v>
      </c>
      <c r="FX103" s="314">
        <f>'Form Sa1'!GA738</f>
        <v>0</v>
      </c>
      <c r="FY103" s="314">
        <f>'Form Sa1'!GB738</f>
        <v>0</v>
      </c>
      <c r="FZ103" s="314">
        <f>'Form Sa1'!GC738</f>
        <v>0</v>
      </c>
      <c r="GA103" s="314">
        <f>'Form Sa1'!GD738</f>
        <v>0</v>
      </c>
      <c r="GB103" s="314">
        <f>'Form Sa1'!GE738</f>
        <v>0</v>
      </c>
      <c r="GC103" s="314">
        <f>'Form Sa1'!GF738</f>
        <v>0</v>
      </c>
      <c r="GD103" s="314">
        <f>'Form Sa1'!GG738</f>
        <v>0</v>
      </c>
      <c r="GE103" s="314">
        <f>'Form Sa1'!GH738</f>
        <v>0</v>
      </c>
      <c r="GF103" s="314">
        <f>'Form Sa1'!GI738</f>
        <v>0</v>
      </c>
      <c r="GG103" s="314">
        <f>'Form Sa1'!GJ738</f>
        <v>0</v>
      </c>
      <c r="GH103" s="314">
        <f>'Form Sa1'!GK738</f>
        <v>0</v>
      </c>
      <c r="GI103" s="314">
        <f>'Form Sa1'!GL738</f>
        <v>0</v>
      </c>
      <c r="GJ103" s="314">
        <f>'Form Sa1'!GM738</f>
        <v>0</v>
      </c>
      <c r="GK103" s="314">
        <f>'Form Sa1'!GN738</f>
        <v>0</v>
      </c>
      <c r="GL103" s="314">
        <f>'Form Sa1'!GO738</f>
        <v>0</v>
      </c>
      <c r="GM103" s="314">
        <f>'Form Sa1'!GP738</f>
        <v>0</v>
      </c>
      <c r="GN103" s="314">
        <f>'Form Sa1'!GQ738</f>
        <v>0</v>
      </c>
      <c r="GO103" s="314">
        <f>'Form Sa1'!GR738</f>
        <v>0</v>
      </c>
      <c r="GP103" s="314">
        <f>'Form Sa1'!GS738</f>
        <v>0</v>
      </c>
      <c r="GQ103" s="314">
        <f>'Form Sa1'!GT738</f>
        <v>0</v>
      </c>
      <c r="GR103" s="314">
        <f>'Form Sa1'!GU738</f>
        <v>0</v>
      </c>
      <c r="GS103" s="314">
        <f>'Form Sa1'!GV738</f>
        <v>0</v>
      </c>
      <c r="GT103" s="314">
        <f>'Form Sa1'!GW738</f>
        <v>0</v>
      </c>
      <c r="GU103" s="314">
        <f>'Form Sa1'!GX738</f>
        <v>0</v>
      </c>
      <c r="GV103" s="314">
        <f>'Form Sa1'!GY738</f>
        <v>0</v>
      </c>
      <c r="GW103" s="314">
        <f>'Form Sa1'!GZ738</f>
        <v>0</v>
      </c>
      <c r="GX103" s="314">
        <f>'Form Sa1'!HA738</f>
        <v>0</v>
      </c>
      <c r="GY103" s="314">
        <f>'Form Sa1'!HB738</f>
        <v>0</v>
      </c>
      <c r="GZ103" s="314">
        <f>'Form Sa1'!HC738</f>
        <v>0</v>
      </c>
      <c r="HA103" s="314">
        <f>'Form Sa1'!HD738</f>
        <v>0</v>
      </c>
      <c r="HB103" s="314">
        <f>'Form Sa1'!HE738</f>
        <v>0</v>
      </c>
      <c r="HC103" s="314">
        <f>'Form Sa1'!HF738</f>
        <v>0</v>
      </c>
      <c r="HD103" s="314">
        <f>'Form Sa1'!HG738</f>
        <v>0</v>
      </c>
      <c r="HE103" s="314">
        <f>'Form Sa1'!HH738</f>
        <v>0</v>
      </c>
      <c r="HF103" s="314">
        <f>'Form Sa1'!HI738</f>
        <v>0</v>
      </c>
      <c r="HG103" s="314">
        <f>'Form Sa1'!HJ738</f>
        <v>0</v>
      </c>
      <c r="HH103" s="314">
        <f>'Form Sa1'!HK738</f>
        <v>0</v>
      </c>
      <c r="HI103" s="314">
        <f>'Form Sa1'!HL738</f>
        <v>0</v>
      </c>
      <c r="HJ103" s="314">
        <f>'Form Sa1'!HM738</f>
        <v>0</v>
      </c>
      <c r="HK103" s="314">
        <f>'Form Sa1'!HN738</f>
        <v>0</v>
      </c>
      <c r="HL103" s="314">
        <f>'Form Sa1'!HO738</f>
        <v>0</v>
      </c>
      <c r="HM103" s="314">
        <f>'Form Sa1'!HP738</f>
        <v>0</v>
      </c>
      <c r="HN103" s="314">
        <f>'Form Sa1'!HQ738</f>
        <v>0</v>
      </c>
      <c r="HO103" s="314">
        <f>'Form Sa1'!HR738</f>
        <v>0</v>
      </c>
      <c r="HP103" s="314">
        <f>'Form Sa1'!HS738</f>
        <v>0</v>
      </c>
      <c r="HQ103" s="314">
        <f>'Form Sa1'!HT738</f>
        <v>0</v>
      </c>
      <c r="HR103" s="314">
        <f>'Form Sa1'!HU738</f>
        <v>0</v>
      </c>
      <c r="HS103" s="314">
        <f>'Form Sa1'!HV738</f>
        <v>0</v>
      </c>
      <c r="HT103" s="314">
        <f>'Form Sa1'!HW738</f>
        <v>0</v>
      </c>
      <c r="HU103" s="314">
        <f>'Form Sa1'!HX738</f>
        <v>0</v>
      </c>
      <c r="HV103" s="314">
        <f>'Form Sa1'!HY738</f>
        <v>0</v>
      </c>
      <c r="HW103" s="314">
        <f>'Form Sa1'!HZ738</f>
        <v>0</v>
      </c>
      <c r="HX103" s="314">
        <f>'Form Sa1'!IA738</f>
        <v>0</v>
      </c>
      <c r="HY103" s="314">
        <f>'Form Sa1'!IB738</f>
        <v>0</v>
      </c>
      <c r="HZ103" s="314">
        <f>'Form Sa1'!IC738</f>
        <v>0</v>
      </c>
      <c r="IA103" s="314">
        <f>'Form Sa1'!ID738</f>
        <v>0</v>
      </c>
      <c r="IB103" s="314">
        <f>'Form Sa1'!IE738</f>
        <v>0</v>
      </c>
      <c r="IC103" s="314">
        <f>'Form Sa1'!IF738</f>
        <v>0</v>
      </c>
      <c r="ID103" s="314">
        <f>'Form Sa1'!IG738</f>
        <v>0</v>
      </c>
      <c r="IE103" s="314">
        <f>'Form Sa1'!IH738</f>
        <v>0</v>
      </c>
      <c r="IF103" s="314">
        <f>'Form Sa1'!II738</f>
        <v>0</v>
      </c>
      <c r="IG103" s="314">
        <f>'Form Sa1'!IJ738</f>
        <v>0</v>
      </c>
      <c r="IH103" s="314">
        <f>'Form Sa1'!IK738</f>
        <v>0</v>
      </c>
      <c r="II103" s="314">
        <f>'Form Sa1'!IL738</f>
        <v>0</v>
      </c>
      <c r="IJ103" s="314">
        <f>'Form Sa1'!IM738</f>
        <v>0</v>
      </c>
      <c r="IK103" s="314">
        <f>'Form Sa1'!IN738</f>
        <v>0</v>
      </c>
      <c r="IL103" s="314">
        <f>'Form Sa1'!IO738</f>
        <v>0</v>
      </c>
      <c r="IM103" s="314">
        <f>'Form Sa1'!IP738</f>
        <v>0</v>
      </c>
      <c r="IN103" s="314">
        <f>'Form Sa1'!IQ738</f>
        <v>0</v>
      </c>
      <c r="IO103" s="314">
        <f>'Form Sa1'!IR738</f>
        <v>0</v>
      </c>
      <c r="IP103" s="314">
        <f>'Form Sa1'!IS738</f>
        <v>0</v>
      </c>
      <c r="IQ103" s="314">
        <f>'Form Sa1'!IT738</f>
        <v>0</v>
      </c>
      <c r="IR103" s="314">
        <f>'Form Sa1'!IU738</f>
        <v>0</v>
      </c>
      <c r="IS103" s="314">
        <f>'Form Sa1'!IV738</f>
        <v>0</v>
      </c>
      <c r="IT103" s="314" t="e">
        <f>'Form Sa1'!#REF!</f>
        <v>#REF!</v>
      </c>
      <c r="IU103" s="314" t="e">
        <f>'Form Sa1'!#REF!</f>
        <v>#REF!</v>
      </c>
      <c r="IV103" s="314" t="e">
        <f>'Form Sa1'!#REF!</f>
        <v>#REF!</v>
      </c>
    </row>
    <row r="104" spans="1:256" x14ac:dyDescent="0.25">
      <c r="A104" s="303" t="s">
        <v>27</v>
      </c>
      <c r="B104" s="319" t="s">
        <v>274</v>
      </c>
      <c r="C104" s="320"/>
      <c r="D104" s="302" t="s">
        <v>119</v>
      </c>
      <c r="E104" s="314">
        <f>'Form Sa1'!H1029</f>
        <v>0</v>
      </c>
      <c r="F104" s="314">
        <f>'Form Sa1'!I1029</f>
        <v>0</v>
      </c>
      <c r="G104" s="314">
        <f>'Form Sa1'!J1029</f>
        <v>0</v>
      </c>
      <c r="H104" s="314">
        <f>'Form Sa1'!K1029</f>
        <v>0</v>
      </c>
      <c r="I104" s="314">
        <f>'Form Sa1'!L1029</f>
        <v>0</v>
      </c>
      <c r="J104" s="314">
        <f>'Form Sa1'!M1029</f>
        <v>0</v>
      </c>
      <c r="K104" s="314">
        <f>'Form Sa1'!N1029</f>
        <v>0</v>
      </c>
      <c r="L104" s="314">
        <f>'Form Sa1'!O1029</f>
        <v>0</v>
      </c>
      <c r="M104" s="314">
        <f>'Form Sa1'!P1029</f>
        <v>0</v>
      </c>
      <c r="N104" s="314">
        <f>'Form Sa1'!Q1029</f>
        <v>0</v>
      </c>
      <c r="O104" s="314">
        <f>'Form Sa1'!R1029</f>
        <v>0</v>
      </c>
      <c r="P104" s="314">
        <f>'Form Sa1'!S1029</f>
        <v>0</v>
      </c>
      <c r="Q104" s="314">
        <f>'Form Sa1'!T1029</f>
        <v>0</v>
      </c>
      <c r="R104" s="314">
        <f>'Form Sa1'!U1029</f>
        <v>0</v>
      </c>
      <c r="S104" s="314">
        <f>'Form Sa1'!V1029</f>
        <v>0</v>
      </c>
      <c r="T104" s="314">
        <f>'Form Sa1'!W1029</f>
        <v>0</v>
      </c>
      <c r="U104" s="314">
        <f>'Form Sa1'!X1029</f>
        <v>0</v>
      </c>
      <c r="V104" s="314">
        <f>'Form Sa1'!Y1029</f>
        <v>0</v>
      </c>
      <c r="W104" s="314">
        <f>'Form Sa1'!Z1029</f>
        <v>0</v>
      </c>
      <c r="X104" s="314">
        <f>'Form Sa1'!AA1029</f>
        <v>0</v>
      </c>
      <c r="Y104" s="314">
        <f>'Form Sa1'!AB1029</f>
        <v>0</v>
      </c>
      <c r="Z104" s="314">
        <f>'Form Sa1'!AC1029</f>
        <v>0</v>
      </c>
      <c r="AA104" s="314">
        <f>'Form Sa1'!AD1029</f>
        <v>0</v>
      </c>
      <c r="AB104" s="314">
        <f>'Form Sa1'!AE1029</f>
        <v>0</v>
      </c>
      <c r="AC104" s="314">
        <f>'Form Sa1'!AF1029</f>
        <v>0</v>
      </c>
      <c r="AD104" s="314">
        <f>'Form Sa1'!AG1029</f>
        <v>0</v>
      </c>
      <c r="AE104" s="314">
        <f>'Form Sa1'!AH1029</f>
        <v>0</v>
      </c>
      <c r="AF104" s="314">
        <f>'Form Sa1'!AI1029</f>
        <v>0</v>
      </c>
      <c r="AG104" s="314">
        <f>'Form Sa1'!AJ1029</f>
        <v>0</v>
      </c>
      <c r="AH104" s="314">
        <f>'Form Sa1'!AK1029</f>
        <v>0</v>
      </c>
      <c r="AI104" s="314">
        <f>'Form Sa1'!AL1029</f>
        <v>0</v>
      </c>
      <c r="AJ104" s="314">
        <f>'Form Sa1'!AM1029</f>
        <v>0</v>
      </c>
      <c r="AK104" s="314">
        <f>'Form Sa1'!AN1029</f>
        <v>0</v>
      </c>
      <c r="AL104" s="314">
        <f>'Form Sa1'!AO1029</f>
        <v>0</v>
      </c>
      <c r="AM104" s="314">
        <f>'Form Sa1'!AP1029</f>
        <v>0</v>
      </c>
      <c r="AN104" s="314">
        <f>'Form Sa1'!AQ1029</f>
        <v>0</v>
      </c>
      <c r="AO104" s="314">
        <f>'Form Sa1'!AR1029</f>
        <v>0</v>
      </c>
      <c r="AP104" s="314">
        <f>'Form Sa1'!AS1029</f>
        <v>0</v>
      </c>
      <c r="AQ104" s="314">
        <f>'Form Sa1'!AT1029</f>
        <v>0</v>
      </c>
      <c r="AR104" s="314">
        <f>'Form Sa1'!AU1029</f>
        <v>0</v>
      </c>
      <c r="AS104" s="314">
        <f>'Form Sa1'!AV1029</f>
        <v>0</v>
      </c>
      <c r="AT104" s="314">
        <f>'Form Sa1'!AW1029</f>
        <v>0</v>
      </c>
      <c r="AU104" s="314">
        <f>'Form Sa1'!AX1029</f>
        <v>0</v>
      </c>
      <c r="AV104" s="314">
        <f>'Form Sa1'!AY1029</f>
        <v>0</v>
      </c>
      <c r="AW104" s="314">
        <f>'Form Sa1'!AZ1029</f>
        <v>0</v>
      </c>
      <c r="AX104" s="314">
        <f>'Form Sa1'!BA1029</f>
        <v>0</v>
      </c>
      <c r="AY104" s="314">
        <f>'Form Sa1'!BB1029</f>
        <v>0</v>
      </c>
      <c r="AZ104" s="314">
        <f>'Form Sa1'!BC1029</f>
        <v>0</v>
      </c>
      <c r="BA104" s="314">
        <f>'Form Sa1'!BD1029</f>
        <v>0</v>
      </c>
      <c r="BB104" s="314">
        <f>'Form Sa1'!BE1029</f>
        <v>0</v>
      </c>
      <c r="BC104" s="314">
        <f>'Form Sa1'!BF1029</f>
        <v>0</v>
      </c>
      <c r="BD104" s="314">
        <f>'Form Sa1'!BG1029</f>
        <v>0</v>
      </c>
      <c r="BE104" s="314">
        <f>'Form Sa1'!BH1029</f>
        <v>0</v>
      </c>
      <c r="BF104" s="314">
        <f>'Form Sa1'!BI1029</f>
        <v>0</v>
      </c>
      <c r="BG104" s="314">
        <f>'Form Sa1'!BJ1029</f>
        <v>0</v>
      </c>
      <c r="BH104" s="314">
        <f>'Form Sa1'!BK1029</f>
        <v>0</v>
      </c>
      <c r="BI104" s="314">
        <f>'Form Sa1'!BL1029</f>
        <v>0</v>
      </c>
      <c r="BJ104" s="314">
        <f>'Form Sa1'!BM1029</f>
        <v>0</v>
      </c>
      <c r="BK104" s="314">
        <f>'Form Sa1'!BN1029</f>
        <v>0</v>
      </c>
      <c r="BL104" s="314">
        <f>'Form Sa1'!BO1029</f>
        <v>0</v>
      </c>
      <c r="BM104" s="314">
        <f>'Form Sa1'!BP1029</f>
        <v>0</v>
      </c>
      <c r="BN104" s="314">
        <f>'Form Sa1'!BQ1029</f>
        <v>0</v>
      </c>
      <c r="BO104" s="314">
        <f>'Form Sa1'!BR1029</f>
        <v>0</v>
      </c>
      <c r="BP104" s="314">
        <f>'Form Sa1'!BS1029</f>
        <v>0</v>
      </c>
      <c r="BQ104" s="314">
        <f>'Form Sa1'!BT1029</f>
        <v>0</v>
      </c>
      <c r="BR104" s="314">
        <f>'Form Sa1'!BU1029</f>
        <v>0</v>
      </c>
      <c r="BS104" s="314">
        <f>'Form Sa1'!BV1029</f>
        <v>0</v>
      </c>
      <c r="BT104" s="314">
        <f>'Form Sa1'!BW1029</f>
        <v>0</v>
      </c>
      <c r="BU104" s="314">
        <f>'Form Sa1'!BX1029</f>
        <v>0</v>
      </c>
      <c r="BV104" s="314">
        <f>'Form Sa1'!BY1029</f>
        <v>0</v>
      </c>
      <c r="BW104" s="314">
        <f>'Form Sa1'!BZ1029</f>
        <v>0</v>
      </c>
      <c r="BX104" s="314">
        <f>'Form Sa1'!CA1029</f>
        <v>0</v>
      </c>
      <c r="BY104" s="314">
        <f>'Form Sa1'!CB1029</f>
        <v>0</v>
      </c>
      <c r="BZ104" s="314">
        <f>'Form Sa1'!CC1029</f>
        <v>0</v>
      </c>
      <c r="CA104" s="314">
        <f>'Form Sa1'!CD1029</f>
        <v>0</v>
      </c>
      <c r="CB104" s="314">
        <f>'Form Sa1'!CE1029</f>
        <v>0</v>
      </c>
      <c r="CC104" s="314">
        <f>'Form Sa1'!CF1029</f>
        <v>0</v>
      </c>
      <c r="CD104" s="314">
        <f>'Form Sa1'!CG1029</f>
        <v>0</v>
      </c>
      <c r="CE104" s="314">
        <f>'Form Sa1'!CH1029</f>
        <v>0</v>
      </c>
      <c r="CF104" s="314">
        <f>'Form Sa1'!CI1029</f>
        <v>0</v>
      </c>
      <c r="CG104" s="314">
        <f>'Form Sa1'!CJ1029</f>
        <v>0</v>
      </c>
      <c r="CH104" s="314">
        <f>'Form Sa1'!CK1029</f>
        <v>0</v>
      </c>
      <c r="CI104" s="314">
        <f>'Form Sa1'!CL1029</f>
        <v>0</v>
      </c>
      <c r="CJ104" s="314">
        <f>'Form Sa1'!CM1029</f>
        <v>0</v>
      </c>
      <c r="CK104" s="314">
        <f>'Form Sa1'!CN1029</f>
        <v>0</v>
      </c>
      <c r="CL104" s="314">
        <f>'Form Sa1'!CO1029</f>
        <v>0</v>
      </c>
      <c r="CM104" s="314">
        <f>'Form Sa1'!CP1029</f>
        <v>0</v>
      </c>
      <c r="CN104" s="314">
        <f>'Form Sa1'!CQ1029</f>
        <v>0</v>
      </c>
      <c r="CO104" s="314">
        <f>'Form Sa1'!CR1029</f>
        <v>0</v>
      </c>
      <c r="CP104" s="314">
        <f>'Form Sa1'!CS1029</f>
        <v>0</v>
      </c>
      <c r="CQ104" s="314">
        <f>'Form Sa1'!CT1029</f>
        <v>0</v>
      </c>
      <c r="CR104" s="314">
        <f>'Form Sa1'!CU1029</f>
        <v>0</v>
      </c>
      <c r="CS104" s="314">
        <f>'Form Sa1'!CV1029</f>
        <v>0</v>
      </c>
      <c r="CT104" s="314">
        <f>'Form Sa1'!CW1029</f>
        <v>0</v>
      </c>
      <c r="CU104" s="314">
        <f>'Form Sa1'!CX1029</f>
        <v>0</v>
      </c>
      <c r="CV104" s="314">
        <f>'Form Sa1'!CY1029</f>
        <v>0</v>
      </c>
      <c r="CW104" s="314">
        <f>'Form Sa1'!CZ1029</f>
        <v>0</v>
      </c>
      <c r="CX104" s="314">
        <f>'Form Sa1'!DA1029</f>
        <v>0</v>
      </c>
      <c r="CY104" s="314">
        <f>'Form Sa1'!DB1029</f>
        <v>0</v>
      </c>
      <c r="CZ104" s="314">
        <f>'Form Sa1'!DC1029</f>
        <v>0</v>
      </c>
      <c r="DA104" s="314">
        <f>'Form Sa1'!DD1029</f>
        <v>0</v>
      </c>
      <c r="DB104" s="314">
        <f>'Form Sa1'!DE1029</f>
        <v>0</v>
      </c>
      <c r="DC104" s="314">
        <f>'Form Sa1'!DF1029</f>
        <v>0</v>
      </c>
      <c r="DD104" s="314">
        <f>'Form Sa1'!DG1029</f>
        <v>0</v>
      </c>
      <c r="DE104" s="314">
        <f>'Form Sa1'!DH1029</f>
        <v>0</v>
      </c>
      <c r="DF104" s="314">
        <f>'Form Sa1'!DI1029</f>
        <v>0</v>
      </c>
      <c r="DG104" s="314">
        <f>'Form Sa1'!DJ1029</f>
        <v>0</v>
      </c>
      <c r="DH104" s="314">
        <f>'Form Sa1'!DK1029</f>
        <v>0</v>
      </c>
      <c r="DI104" s="314">
        <f>'Form Sa1'!DL1029</f>
        <v>0</v>
      </c>
      <c r="DJ104" s="314">
        <f>'Form Sa1'!DM1029</f>
        <v>0</v>
      </c>
      <c r="DK104" s="314">
        <f>'Form Sa1'!DN1029</f>
        <v>0</v>
      </c>
      <c r="DL104" s="314">
        <f>'Form Sa1'!DO1029</f>
        <v>0</v>
      </c>
      <c r="DM104" s="314">
        <f>'Form Sa1'!DP1029</f>
        <v>0</v>
      </c>
      <c r="DN104" s="314">
        <f>'Form Sa1'!DQ1029</f>
        <v>0</v>
      </c>
      <c r="DO104" s="314">
        <f>'Form Sa1'!DR1029</f>
        <v>0</v>
      </c>
      <c r="DP104" s="314">
        <f>'Form Sa1'!DS1029</f>
        <v>0</v>
      </c>
      <c r="DQ104" s="314">
        <f>'Form Sa1'!DT1029</f>
        <v>0</v>
      </c>
      <c r="DR104" s="314">
        <f>'Form Sa1'!DU1029</f>
        <v>0</v>
      </c>
      <c r="DS104" s="314">
        <f>'Form Sa1'!DV1029</f>
        <v>0</v>
      </c>
      <c r="DT104" s="314">
        <f>'Form Sa1'!DW1029</f>
        <v>0</v>
      </c>
      <c r="DU104" s="314">
        <f>'Form Sa1'!DX1029</f>
        <v>0</v>
      </c>
      <c r="DV104" s="314">
        <f>'Form Sa1'!DY1029</f>
        <v>0</v>
      </c>
      <c r="DW104" s="314">
        <f>'Form Sa1'!DZ1029</f>
        <v>0</v>
      </c>
      <c r="DX104" s="314">
        <f>'Form Sa1'!EA1029</f>
        <v>0</v>
      </c>
      <c r="DY104" s="314">
        <f>'Form Sa1'!EB1029</f>
        <v>0</v>
      </c>
      <c r="DZ104" s="314">
        <f>'Form Sa1'!EC1029</f>
        <v>0</v>
      </c>
      <c r="EA104" s="314">
        <f>'Form Sa1'!ED1029</f>
        <v>0</v>
      </c>
      <c r="EB104" s="314">
        <f>'Form Sa1'!EE1029</f>
        <v>0</v>
      </c>
      <c r="EC104" s="314">
        <f>'Form Sa1'!EF1029</f>
        <v>0</v>
      </c>
      <c r="ED104" s="314">
        <f>'Form Sa1'!EG1029</f>
        <v>0</v>
      </c>
      <c r="EE104" s="314">
        <f>'Form Sa1'!EH1029</f>
        <v>0</v>
      </c>
      <c r="EF104" s="314">
        <f>'Form Sa1'!EI1029</f>
        <v>0</v>
      </c>
      <c r="EG104" s="314">
        <f>'Form Sa1'!EJ1029</f>
        <v>0</v>
      </c>
      <c r="EH104" s="314">
        <f>'Form Sa1'!EK1029</f>
        <v>0</v>
      </c>
      <c r="EI104" s="314">
        <f>'Form Sa1'!EL1029</f>
        <v>0</v>
      </c>
      <c r="EJ104" s="314">
        <f>'Form Sa1'!EM1029</f>
        <v>0</v>
      </c>
      <c r="EK104" s="314">
        <f>'Form Sa1'!EN1029</f>
        <v>0</v>
      </c>
      <c r="EL104" s="314">
        <f>'Form Sa1'!EO1029</f>
        <v>0</v>
      </c>
      <c r="EM104" s="314">
        <f>'Form Sa1'!EP1029</f>
        <v>0</v>
      </c>
      <c r="EN104" s="314">
        <f>'Form Sa1'!EQ1029</f>
        <v>0</v>
      </c>
      <c r="EO104" s="314">
        <f>'Form Sa1'!ER1029</f>
        <v>0</v>
      </c>
      <c r="EP104" s="314">
        <f>'Form Sa1'!ES1029</f>
        <v>0</v>
      </c>
      <c r="EQ104" s="314">
        <f>'Form Sa1'!ET1029</f>
        <v>0</v>
      </c>
      <c r="ER104" s="314">
        <f>'Form Sa1'!EU1029</f>
        <v>0</v>
      </c>
      <c r="ES104" s="314">
        <f>'Form Sa1'!EV1029</f>
        <v>0</v>
      </c>
      <c r="ET104" s="314">
        <f>'Form Sa1'!EW1029</f>
        <v>0</v>
      </c>
      <c r="EU104" s="314">
        <f>'Form Sa1'!EX1029</f>
        <v>0</v>
      </c>
      <c r="EV104" s="314">
        <f>'Form Sa1'!EY1029</f>
        <v>0</v>
      </c>
      <c r="EW104" s="314">
        <f>'Form Sa1'!EZ1029</f>
        <v>0</v>
      </c>
      <c r="EX104" s="314">
        <f>'Form Sa1'!FA1029</f>
        <v>0</v>
      </c>
      <c r="EY104" s="314">
        <f>'Form Sa1'!FB1029</f>
        <v>0</v>
      </c>
      <c r="EZ104" s="314">
        <f>'Form Sa1'!FC1029</f>
        <v>0</v>
      </c>
      <c r="FA104" s="314">
        <f>'Form Sa1'!FD1029</f>
        <v>0</v>
      </c>
      <c r="FB104" s="314">
        <f>'Form Sa1'!FE1029</f>
        <v>0</v>
      </c>
      <c r="FC104" s="314">
        <f>'Form Sa1'!FF1029</f>
        <v>0</v>
      </c>
      <c r="FD104" s="314">
        <f>'Form Sa1'!FG1029</f>
        <v>0</v>
      </c>
      <c r="FE104" s="314">
        <f>'Form Sa1'!FH1029</f>
        <v>0</v>
      </c>
      <c r="FF104" s="314">
        <f>'Form Sa1'!FI1029</f>
        <v>0</v>
      </c>
      <c r="FG104" s="314">
        <f>'Form Sa1'!FJ1029</f>
        <v>0</v>
      </c>
      <c r="FH104" s="314">
        <f>'Form Sa1'!FK1029</f>
        <v>0</v>
      </c>
      <c r="FI104" s="314">
        <f>'Form Sa1'!FL1029</f>
        <v>0</v>
      </c>
      <c r="FJ104" s="314">
        <f>'Form Sa1'!FM1029</f>
        <v>0</v>
      </c>
      <c r="FK104" s="314">
        <f>'Form Sa1'!FN1029</f>
        <v>0</v>
      </c>
      <c r="FL104" s="314">
        <f>'Form Sa1'!FO1029</f>
        <v>0</v>
      </c>
      <c r="FM104" s="314">
        <f>'Form Sa1'!FP1029</f>
        <v>0</v>
      </c>
      <c r="FN104" s="314">
        <f>'Form Sa1'!FQ1029</f>
        <v>0</v>
      </c>
      <c r="FO104" s="314">
        <f>'Form Sa1'!FR1029</f>
        <v>0</v>
      </c>
      <c r="FP104" s="314">
        <f>'Form Sa1'!FS1029</f>
        <v>0</v>
      </c>
      <c r="FQ104" s="314">
        <f>'Form Sa1'!FT1029</f>
        <v>0</v>
      </c>
      <c r="FR104" s="314">
        <f>'Form Sa1'!FU1029</f>
        <v>0</v>
      </c>
      <c r="FS104" s="314">
        <f>'Form Sa1'!FV1029</f>
        <v>0</v>
      </c>
      <c r="FT104" s="314">
        <f>'Form Sa1'!FW1029</f>
        <v>0</v>
      </c>
      <c r="FU104" s="314">
        <f>'Form Sa1'!FX1029</f>
        <v>0</v>
      </c>
      <c r="FV104" s="314">
        <f>'Form Sa1'!FY1029</f>
        <v>0</v>
      </c>
      <c r="FW104" s="314">
        <f>'Form Sa1'!FZ1029</f>
        <v>0</v>
      </c>
      <c r="FX104" s="314">
        <f>'Form Sa1'!GA1029</f>
        <v>0</v>
      </c>
      <c r="FY104" s="314">
        <f>'Form Sa1'!GB1029</f>
        <v>0</v>
      </c>
      <c r="FZ104" s="314">
        <f>'Form Sa1'!GC1029</f>
        <v>0</v>
      </c>
      <c r="GA104" s="314">
        <f>'Form Sa1'!GD1029</f>
        <v>0</v>
      </c>
      <c r="GB104" s="314">
        <f>'Form Sa1'!GE1029</f>
        <v>0</v>
      </c>
      <c r="GC104" s="314">
        <f>'Form Sa1'!GF1029</f>
        <v>0</v>
      </c>
      <c r="GD104" s="314">
        <f>'Form Sa1'!GG1029</f>
        <v>0</v>
      </c>
      <c r="GE104" s="314">
        <f>'Form Sa1'!GH1029</f>
        <v>0</v>
      </c>
      <c r="GF104" s="314">
        <f>'Form Sa1'!GI1029</f>
        <v>0</v>
      </c>
      <c r="GG104" s="314">
        <f>'Form Sa1'!GJ1029</f>
        <v>0</v>
      </c>
      <c r="GH104" s="314">
        <f>'Form Sa1'!GK1029</f>
        <v>0</v>
      </c>
      <c r="GI104" s="314">
        <f>'Form Sa1'!GL1029</f>
        <v>0</v>
      </c>
      <c r="GJ104" s="314">
        <f>'Form Sa1'!GM1029</f>
        <v>0</v>
      </c>
      <c r="GK104" s="314">
        <f>'Form Sa1'!GN1029</f>
        <v>0</v>
      </c>
      <c r="GL104" s="314">
        <f>'Form Sa1'!GO1029</f>
        <v>0</v>
      </c>
      <c r="GM104" s="314">
        <f>'Form Sa1'!GP1029</f>
        <v>0</v>
      </c>
      <c r="GN104" s="314">
        <f>'Form Sa1'!GQ1029</f>
        <v>0</v>
      </c>
      <c r="GO104" s="314">
        <f>'Form Sa1'!GR1029</f>
        <v>0</v>
      </c>
      <c r="GP104" s="314">
        <f>'Form Sa1'!GS1029</f>
        <v>0</v>
      </c>
      <c r="GQ104" s="314">
        <f>'Form Sa1'!GT1029</f>
        <v>0</v>
      </c>
      <c r="GR104" s="314">
        <f>'Form Sa1'!GU1029</f>
        <v>0</v>
      </c>
      <c r="GS104" s="314">
        <f>'Form Sa1'!GV1029</f>
        <v>0</v>
      </c>
      <c r="GT104" s="314">
        <f>'Form Sa1'!GW1029</f>
        <v>0</v>
      </c>
      <c r="GU104" s="314">
        <f>'Form Sa1'!GX1029</f>
        <v>0</v>
      </c>
      <c r="GV104" s="314">
        <f>'Form Sa1'!GY1029</f>
        <v>0</v>
      </c>
      <c r="GW104" s="314">
        <f>'Form Sa1'!GZ1029</f>
        <v>0</v>
      </c>
      <c r="GX104" s="314">
        <f>'Form Sa1'!HA1029</f>
        <v>0</v>
      </c>
      <c r="GY104" s="314">
        <f>'Form Sa1'!HB1029</f>
        <v>0</v>
      </c>
      <c r="GZ104" s="314">
        <f>'Form Sa1'!HC1029</f>
        <v>0</v>
      </c>
      <c r="HA104" s="314">
        <f>'Form Sa1'!HD1029</f>
        <v>0</v>
      </c>
      <c r="HB104" s="314">
        <f>'Form Sa1'!HE1029</f>
        <v>0</v>
      </c>
      <c r="HC104" s="314">
        <f>'Form Sa1'!HF1029</f>
        <v>0</v>
      </c>
      <c r="HD104" s="314">
        <f>'Form Sa1'!HG1029</f>
        <v>0</v>
      </c>
      <c r="HE104" s="314">
        <f>'Form Sa1'!HH1029</f>
        <v>0</v>
      </c>
      <c r="HF104" s="314">
        <f>'Form Sa1'!HI1029</f>
        <v>0</v>
      </c>
      <c r="HG104" s="314">
        <f>'Form Sa1'!HJ1029</f>
        <v>0</v>
      </c>
      <c r="HH104" s="314">
        <f>'Form Sa1'!HK1029</f>
        <v>0</v>
      </c>
      <c r="HI104" s="314">
        <f>'Form Sa1'!HL1029</f>
        <v>0</v>
      </c>
      <c r="HJ104" s="314">
        <f>'Form Sa1'!HM1029</f>
        <v>0</v>
      </c>
      <c r="HK104" s="314">
        <f>'Form Sa1'!HN1029</f>
        <v>0</v>
      </c>
      <c r="HL104" s="314">
        <f>'Form Sa1'!HO1029</f>
        <v>0</v>
      </c>
      <c r="HM104" s="314">
        <f>'Form Sa1'!HP1029</f>
        <v>0</v>
      </c>
      <c r="HN104" s="314">
        <f>'Form Sa1'!HQ1029</f>
        <v>0</v>
      </c>
      <c r="HO104" s="314">
        <f>'Form Sa1'!HR1029</f>
        <v>0</v>
      </c>
      <c r="HP104" s="314">
        <f>'Form Sa1'!HS1029</f>
        <v>0</v>
      </c>
      <c r="HQ104" s="314">
        <f>'Form Sa1'!HT1029</f>
        <v>0</v>
      </c>
      <c r="HR104" s="314">
        <f>'Form Sa1'!HU1029</f>
        <v>0</v>
      </c>
      <c r="HS104" s="314">
        <f>'Form Sa1'!HV1029</f>
        <v>0</v>
      </c>
      <c r="HT104" s="314">
        <f>'Form Sa1'!HW1029</f>
        <v>0</v>
      </c>
      <c r="HU104" s="314">
        <f>'Form Sa1'!HX1029</f>
        <v>0</v>
      </c>
      <c r="HV104" s="314">
        <f>'Form Sa1'!HY1029</f>
        <v>0</v>
      </c>
      <c r="HW104" s="314">
        <f>'Form Sa1'!HZ1029</f>
        <v>0</v>
      </c>
      <c r="HX104" s="314">
        <f>'Form Sa1'!IA1029</f>
        <v>0</v>
      </c>
      <c r="HY104" s="314">
        <f>'Form Sa1'!IB1029</f>
        <v>0</v>
      </c>
      <c r="HZ104" s="314">
        <f>'Form Sa1'!IC1029</f>
        <v>0</v>
      </c>
      <c r="IA104" s="314">
        <f>'Form Sa1'!ID1029</f>
        <v>0</v>
      </c>
      <c r="IB104" s="314">
        <f>'Form Sa1'!IE1029</f>
        <v>0</v>
      </c>
      <c r="IC104" s="314">
        <f>'Form Sa1'!IF1029</f>
        <v>0</v>
      </c>
      <c r="ID104" s="314">
        <f>'Form Sa1'!IG1029</f>
        <v>0</v>
      </c>
      <c r="IE104" s="314">
        <f>'Form Sa1'!IH1029</f>
        <v>0</v>
      </c>
      <c r="IF104" s="314">
        <f>'Form Sa1'!II1029</f>
        <v>0</v>
      </c>
      <c r="IG104" s="314">
        <f>'Form Sa1'!IJ1029</f>
        <v>0</v>
      </c>
      <c r="IH104" s="314">
        <f>'Form Sa1'!IK1029</f>
        <v>0</v>
      </c>
      <c r="II104" s="314">
        <f>'Form Sa1'!IL1029</f>
        <v>0</v>
      </c>
      <c r="IJ104" s="314">
        <f>'Form Sa1'!IM1029</f>
        <v>0</v>
      </c>
      <c r="IK104" s="314">
        <f>'Form Sa1'!IN1029</f>
        <v>0</v>
      </c>
      <c r="IL104" s="314">
        <f>'Form Sa1'!IO1029</f>
        <v>0</v>
      </c>
      <c r="IM104" s="314">
        <f>'Form Sa1'!IP1029</f>
        <v>0</v>
      </c>
      <c r="IN104" s="314">
        <f>'Form Sa1'!IQ1029</f>
        <v>0</v>
      </c>
      <c r="IO104" s="314">
        <f>'Form Sa1'!IR1029</f>
        <v>0</v>
      </c>
      <c r="IP104" s="314">
        <f>'Form Sa1'!IS1029</f>
        <v>0</v>
      </c>
      <c r="IQ104" s="314">
        <f>'Form Sa1'!IT1029</f>
        <v>0</v>
      </c>
      <c r="IR104" s="314">
        <f>'Form Sa1'!IU1029</f>
        <v>0</v>
      </c>
      <c r="IS104" s="314">
        <f>'Form Sa1'!IV1029</f>
        <v>0</v>
      </c>
      <c r="IT104" s="314" t="e">
        <f>'Form Sa1'!#REF!</f>
        <v>#REF!</v>
      </c>
      <c r="IU104" s="314" t="e">
        <f>'Form Sa1'!#REF!</f>
        <v>#REF!</v>
      </c>
      <c r="IV104" s="314" t="e">
        <f>'Form Sa1'!#REF!</f>
        <v>#REF!</v>
      </c>
    </row>
    <row r="105" spans="1:256" x14ac:dyDescent="0.25">
      <c r="A105" s="303" t="s">
        <v>25</v>
      </c>
      <c r="B105" s="319" t="s">
        <v>123</v>
      </c>
      <c r="C105" s="320"/>
      <c r="D105" s="302" t="s">
        <v>122</v>
      </c>
      <c r="E105" s="314">
        <f>'Form Sa1'!H739</f>
        <v>0</v>
      </c>
      <c r="F105" s="314">
        <f>'Form Sa1'!I739</f>
        <v>0</v>
      </c>
      <c r="G105" s="314">
        <f>'Form Sa1'!J739</f>
        <v>0</v>
      </c>
      <c r="H105" s="314">
        <f>'Form Sa1'!K739</f>
        <v>0</v>
      </c>
      <c r="I105" s="314">
        <f>'Form Sa1'!L739</f>
        <v>0</v>
      </c>
      <c r="J105" s="314">
        <f>'Form Sa1'!M739</f>
        <v>0</v>
      </c>
      <c r="K105" s="314">
        <f>'Form Sa1'!N739</f>
        <v>0</v>
      </c>
      <c r="L105" s="314">
        <f>'Form Sa1'!O739</f>
        <v>0</v>
      </c>
      <c r="M105" s="314">
        <f>'Form Sa1'!P739</f>
        <v>0</v>
      </c>
      <c r="N105" s="314">
        <f>'Form Sa1'!Q739</f>
        <v>0</v>
      </c>
      <c r="O105" s="314">
        <f>'Form Sa1'!R739</f>
        <v>0</v>
      </c>
      <c r="P105" s="314">
        <f>'Form Sa1'!S739</f>
        <v>0</v>
      </c>
      <c r="Q105" s="314">
        <f>'Form Sa1'!T739</f>
        <v>0</v>
      </c>
      <c r="R105" s="314">
        <f>'Form Sa1'!U739</f>
        <v>0</v>
      </c>
      <c r="S105" s="314">
        <f>'Form Sa1'!V739</f>
        <v>0</v>
      </c>
      <c r="T105" s="314">
        <f>'Form Sa1'!W739</f>
        <v>0</v>
      </c>
      <c r="U105" s="314">
        <f>'Form Sa1'!X739</f>
        <v>0</v>
      </c>
      <c r="V105" s="314">
        <f>'Form Sa1'!Y739</f>
        <v>0</v>
      </c>
      <c r="W105" s="314">
        <f>'Form Sa1'!Z739</f>
        <v>0</v>
      </c>
      <c r="X105" s="314">
        <f>'Form Sa1'!AA739</f>
        <v>0</v>
      </c>
      <c r="Y105" s="314">
        <f>'Form Sa1'!AB739</f>
        <v>0</v>
      </c>
      <c r="Z105" s="314">
        <f>'Form Sa1'!AC739</f>
        <v>0</v>
      </c>
      <c r="AA105" s="314">
        <f>'Form Sa1'!AD739</f>
        <v>0</v>
      </c>
      <c r="AB105" s="314">
        <f>'Form Sa1'!AE739</f>
        <v>0</v>
      </c>
      <c r="AC105" s="314">
        <f>'Form Sa1'!AF739</f>
        <v>0</v>
      </c>
      <c r="AD105" s="314">
        <f>'Form Sa1'!AG739</f>
        <v>0</v>
      </c>
      <c r="AE105" s="314">
        <f>'Form Sa1'!AH739</f>
        <v>0</v>
      </c>
      <c r="AF105" s="314">
        <f>'Form Sa1'!AI739</f>
        <v>0</v>
      </c>
      <c r="AG105" s="314">
        <f>'Form Sa1'!AJ739</f>
        <v>0</v>
      </c>
      <c r="AH105" s="314">
        <f>'Form Sa1'!AK739</f>
        <v>0</v>
      </c>
      <c r="AI105" s="314">
        <f>'Form Sa1'!AL739</f>
        <v>0</v>
      </c>
      <c r="AJ105" s="314">
        <f>'Form Sa1'!AM739</f>
        <v>0</v>
      </c>
      <c r="AK105" s="314">
        <f>'Form Sa1'!AN739</f>
        <v>0</v>
      </c>
      <c r="AL105" s="314">
        <f>'Form Sa1'!AO739</f>
        <v>0</v>
      </c>
      <c r="AM105" s="314">
        <f>'Form Sa1'!AP739</f>
        <v>0</v>
      </c>
      <c r="AN105" s="314">
        <f>'Form Sa1'!AQ739</f>
        <v>0</v>
      </c>
      <c r="AO105" s="314">
        <f>'Form Sa1'!AR739</f>
        <v>0</v>
      </c>
      <c r="AP105" s="314">
        <f>'Form Sa1'!AS739</f>
        <v>0</v>
      </c>
      <c r="AQ105" s="314">
        <f>'Form Sa1'!AT739</f>
        <v>0</v>
      </c>
      <c r="AR105" s="314">
        <f>'Form Sa1'!AU739</f>
        <v>0</v>
      </c>
      <c r="AS105" s="314">
        <f>'Form Sa1'!AV739</f>
        <v>0</v>
      </c>
      <c r="AT105" s="314">
        <f>'Form Sa1'!AW739</f>
        <v>0</v>
      </c>
      <c r="AU105" s="314">
        <f>'Form Sa1'!AX739</f>
        <v>0</v>
      </c>
      <c r="AV105" s="314">
        <f>'Form Sa1'!AY739</f>
        <v>0</v>
      </c>
      <c r="AW105" s="314">
        <f>'Form Sa1'!AZ739</f>
        <v>0</v>
      </c>
      <c r="AX105" s="314">
        <f>'Form Sa1'!BA739</f>
        <v>0</v>
      </c>
      <c r="AY105" s="314">
        <f>'Form Sa1'!BB739</f>
        <v>0</v>
      </c>
      <c r="AZ105" s="314">
        <f>'Form Sa1'!BC739</f>
        <v>0</v>
      </c>
      <c r="BA105" s="314">
        <f>'Form Sa1'!BD739</f>
        <v>0</v>
      </c>
      <c r="BB105" s="314">
        <f>'Form Sa1'!BE739</f>
        <v>0</v>
      </c>
      <c r="BC105" s="314">
        <f>'Form Sa1'!BF739</f>
        <v>0</v>
      </c>
      <c r="BD105" s="314">
        <f>'Form Sa1'!BG739</f>
        <v>0</v>
      </c>
      <c r="BE105" s="314">
        <f>'Form Sa1'!BH739</f>
        <v>0</v>
      </c>
      <c r="BF105" s="314">
        <f>'Form Sa1'!BI739</f>
        <v>0</v>
      </c>
      <c r="BG105" s="314">
        <f>'Form Sa1'!BJ739</f>
        <v>0</v>
      </c>
      <c r="BH105" s="314">
        <f>'Form Sa1'!BK739</f>
        <v>0</v>
      </c>
      <c r="BI105" s="314">
        <f>'Form Sa1'!BL739</f>
        <v>0</v>
      </c>
      <c r="BJ105" s="314">
        <f>'Form Sa1'!BM739</f>
        <v>0</v>
      </c>
      <c r="BK105" s="314">
        <f>'Form Sa1'!BN739</f>
        <v>0</v>
      </c>
      <c r="BL105" s="314">
        <f>'Form Sa1'!BO739</f>
        <v>0</v>
      </c>
      <c r="BM105" s="314">
        <f>'Form Sa1'!BP739</f>
        <v>0</v>
      </c>
      <c r="BN105" s="314">
        <f>'Form Sa1'!BQ739</f>
        <v>0</v>
      </c>
      <c r="BO105" s="314">
        <f>'Form Sa1'!BR739</f>
        <v>0</v>
      </c>
      <c r="BP105" s="314">
        <f>'Form Sa1'!BS739</f>
        <v>0</v>
      </c>
      <c r="BQ105" s="314">
        <f>'Form Sa1'!BT739</f>
        <v>0</v>
      </c>
      <c r="BR105" s="314">
        <f>'Form Sa1'!BU739</f>
        <v>0</v>
      </c>
      <c r="BS105" s="314">
        <f>'Form Sa1'!BV739</f>
        <v>0</v>
      </c>
      <c r="BT105" s="314">
        <f>'Form Sa1'!BW739</f>
        <v>0</v>
      </c>
      <c r="BU105" s="314">
        <f>'Form Sa1'!BX739</f>
        <v>0</v>
      </c>
      <c r="BV105" s="314">
        <f>'Form Sa1'!BY739</f>
        <v>0</v>
      </c>
      <c r="BW105" s="314">
        <f>'Form Sa1'!BZ739</f>
        <v>0</v>
      </c>
      <c r="BX105" s="314">
        <f>'Form Sa1'!CA739</f>
        <v>0</v>
      </c>
      <c r="BY105" s="314">
        <f>'Form Sa1'!CB739</f>
        <v>0</v>
      </c>
      <c r="BZ105" s="314">
        <f>'Form Sa1'!CC739</f>
        <v>0</v>
      </c>
      <c r="CA105" s="314">
        <f>'Form Sa1'!CD739</f>
        <v>0</v>
      </c>
      <c r="CB105" s="314">
        <f>'Form Sa1'!CE739</f>
        <v>0</v>
      </c>
      <c r="CC105" s="314">
        <f>'Form Sa1'!CF739</f>
        <v>0</v>
      </c>
      <c r="CD105" s="314">
        <f>'Form Sa1'!CG739</f>
        <v>0</v>
      </c>
      <c r="CE105" s="314">
        <f>'Form Sa1'!CH739</f>
        <v>0</v>
      </c>
      <c r="CF105" s="314">
        <f>'Form Sa1'!CI739</f>
        <v>0</v>
      </c>
      <c r="CG105" s="314">
        <f>'Form Sa1'!CJ739</f>
        <v>0</v>
      </c>
      <c r="CH105" s="314">
        <f>'Form Sa1'!CK739</f>
        <v>0</v>
      </c>
      <c r="CI105" s="314">
        <f>'Form Sa1'!CL739</f>
        <v>0</v>
      </c>
      <c r="CJ105" s="314">
        <f>'Form Sa1'!CM739</f>
        <v>0</v>
      </c>
      <c r="CK105" s="314">
        <f>'Form Sa1'!CN739</f>
        <v>0</v>
      </c>
      <c r="CL105" s="314">
        <f>'Form Sa1'!CO739</f>
        <v>0</v>
      </c>
      <c r="CM105" s="314">
        <f>'Form Sa1'!CP739</f>
        <v>0</v>
      </c>
      <c r="CN105" s="314">
        <f>'Form Sa1'!CQ739</f>
        <v>0</v>
      </c>
      <c r="CO105" s="314">
        <f>'Form Sa1'!CR739</f>
        <v>0</v>
      </c>
      <c r="CP105" s="314">
        <f>'Form Sa1'!CS739</f>
        <v>0</v>
      </c>
      <c r="CQ105" s="314">
        <f>'Form Sa1'!CT739</f>
        <v>0</v>
      </c>
      <c r="CR105" s="314">
        <f>'Form Sa1'!CU739</f>
        <v>0</v>
      </c>
      <c r="CS105" s="314">
        <f>'Form Sa1'!CV739</f>
        <v>0</v>
      </c>
      <c r="CT105" s="314">
        <f>'Form Sa1'!CW739</f>
        <v>0</v>
      </c>
      <c r="CU105" s="314">
        <f>'Form Sa1'!CX739</f>
        <v>0</v>
      </c>
      <c r="CV105" s="314">
        <f>'Form Sa1'!CY739</f>
        <v>0</v>
      </c>
      <c r="CW105" s="314">
        <f>'Form Sa1'!CZ739</f>
        <v>0</v>
      </c>
      <c r="CX105" s="314">
        <f>'Form Sa1'!DA739</f>
        <v>0</v>
      </c>
      <c r="CY105" s="314">
        <f>'Form Sa1'!DB739</f>
        <v>0</v>
      </c>
      <c r="CZ105" s="314">
        <f>'Form Sa1'!DC739</f>
        <v>0</v>
      </c>
      <c r="DA105" s="314">
        <f>'Form Sa1'!DD739</f>
        <v>0</v>
      </c>
      <c r="DB105" s="314">
        <f>'Form Sa1'!DE739</f>
        <v>0</v>
      </c>
      <c r="DC105" s="314">
        <f>'Form Sa1'!DF739</f>
        <v>0</v>
      </c>
      <c r="DD105" s="314">
        <f>'Form Sa1'!DG739</f>
        <v>0</v>
      </c>
      <c r="DE105" s="314">
        <f>'Form Sa1'!DH739</f>
        <v>0</v>
      </c>
      <c r="DF105" s="314">
        <f>'Form Sa1'!DI739</f>
        <v>0</v>
      </c>
      <c r="DG105" s="314">
        <f>'Form Sa1'!DJ739</f>
        <v>0</v>
      </c>
      <c r="DH105" s="314">
        <f>'Form Sa1'!DK739</f>
        <v>0</v>
      </c>
      <c r="DI105" s="314">
        <f>'Form Sa1'!DL739</f>
        <v>0</v>
      </c>
      <c r="DJ105" s="314">
        <f>'Form Sa1'!DM739</f>
        <v>0</v>
      </c>
      <c r="DK105" s="314">
        <f>'Form Sa1'!DN739</f>
        <v>0</v>
      </c>
      <c r="DL105" s="314">
        <f>'Form Sa1'!DO739</f>
        <v>0</v>
      </c>
      <c r="DM105" s="314">
        <f>'Form Sa1'!DP739</f>
        <v>0</v>
      </c>
      <c r="DN105" s="314">
        <f>'Form Sa1'!DQ739</f>
        <v>0</v>
      </c>
      <c r="DO105" s="314">
        <f>'Form Sa1'!DR739</f>
        <v>0</v>
      </c>
      <c r="DP105" s="314">
        <f>'Form Sa1'!DS739</f>
        <v>0</v>
      </c>
      <c r="DQ105" s="314">
        <f>'Form Sa1'!DT739</f>
        <v>0</v>
      </c>
      <c r="DR105" s="314">
        <f>'Form Sa1'!DU739</f>
        <v>0</v>
      </c>
      <c r="DS105" s="314">
        <f>'Form Sa1'!DV739</f>
        <v>0</v>
      </c>
      <c r="DT105" s="314">
        <f>'Form Sa1'!DW739</f>
        <v>0</v>
      </c>
      <c r="DU105" s="314">
        <f>'Form Sa1'!DX739</f>
        <v>0</v>
      </c>
      <c r="DV105" s="314">
        <f>'Form Sa1'!DY739</f>
        <v>0</v>
      </c>
      <c r="DW105" s="314">
        <f>'Form Sa1'!DZ739</f>
        <v>0</v>
      </c>
      <c r="DX105" s="314">
        <f>'Form Sa1'!EA739</f>
        <v>0</v>
      </c>
      <c r="DY105" s="314">
        <f>'Form Sa1'!EB739</f>
        <v>0</v>
      </c>
      <c r="DZ105" s="314">
        <f>'Form Sa1'!EC739</f>
        <v>0</v>
      </c>
      <c r="EA105" s="314">
        <f>'Form Sa1'!ED739</f>
        <v>0</v>
      </c>
      <c r="EB105" s="314">
        <f>'Form Sa1'!EE739</f>
        <v>0</v>
      </c>
      <c r="EC105" s="314">
        <f>'Form Sa1'!EF739</f>
        <v>0</v>
      </c>
      <c r="ED105" s="314">
        <f>'Form Sa1'!EG739</f>
        <v>0</v>
      </c>
      <c r="EE105" s="314">
        <f>'Form Sa1'!EH739</f>
        <v>0</v>
      </c>
      <c r="EF105" s="314">
        <f>'Form Sa1'!EI739</f>
        <v>0</v>
      </c>
      <c r="EG105" s="314">
        <f>'Form Sa1'!EJ739</f>
        <v>0</v>
      </c>
      <c r="EH105" s="314">
        <f>'Form Sa1'!EK739</f>
        <v>0</v>
      </c>
      <c r="EI105" s="314">
        <f>'Form Sa1'!EL739</f>
        <v>0</v>
      </c>
      <c r="EJ105" s="314">
        <f>'Form Sa1'!EM739</f>
        <v>0</v>
      </c>
      <c r="EK105" s="314">
        <f>'Form Sa1'!EN739</f>
        <v>0</v>
      </c>
      <c r="EL105" s="314">
        <f>'Form Sa1'!EO739</f>
        <v>0</v>
      </c>
      <c r="EM105" s="314">
        <f>'Form Sa1'!EP739</f>
        <v>0</v>
      </c>
      <c r="EN105" s="314">
        <f>'Form Sa1'!EQ739</f>
        <v>0</v>
      </c>
      <c r="EO105" s="314">
        <f>'Form Sa1'!ER739</f>
        <v>0</v>
      </c>
      <c r="EP105" s="314">
        <f>'Form Sa1'!ES739</f>
        <v>0</v>
      </c>
      <c r="EQ105" s="314">
        <f>'Form Sa1'!ET739</f>
        <v>0</v>
      </c>
      <c r="ER105" s="314">
        <f>'Form Sa1'!EU739</f>
        <v>0</v>
      </c>
      <c r="ES105" s="314">
        <f>'Form Sa1'!EV739</f>
        <v>0</v>
      </c>
      <c r="ET105" s="314">
        <f>'Form Sa1'!EW739</f>
        <v>0</v>
      </c>
      <c r="EU105" s="314">
        <f>'Form Sa1'!EX739</f>
        <v>0</v>
      </c>
      <c r="EV105" s="314">
        <f>'Form Sa1'!EY739</f>
        <v>0</v>
      </c>
      <c r="EW105" s="314">
        <f>'Form Sa1'!EZ739</f>
        <v>0</v>
      </c>
      <c r="EX105" s="314">
        <f>'Form Sa1'!FA739</f>
        <v>0</v>
      </c>
      <c r="EY105" s="314">
        <f>'Form Sa1'!FB739</f>
        <v>0</v>
      </c>
      <c r="EZ105" s="314">
        <f>'Form Sa1'!FC739</f>
        <v>0</v>
      </c>
      <c r="FA105" s="314">
        <f>'Form Sa1'!FD739</f>
        <v>0</v>
      </c>
      <c r="FB105" s="314">
        <f>'Form Sa1'!FE739</f>
        <v>0</v>
      </c>
      <c r="FC105" s="314">
        <f>'Form Sa1'!FF739</f>
        <v>0</v>
      </c>
      <c r="FD105" s="314">
        <f>'Form Sa1'!FG739</f>
        <v>0</v>
      </c>
      <c r="FE105" s="314">
        <f>'Form Sa1'!FH739</f>
        <v>0</v>
      </c>
      <c r="FF105" s="314">
        <f>'Form Sa1'!FI739</f>
        <v>0</v>
      </c>
      <c r="FG105" s="314">
        <f>'Form Sa1'!FJ739</f>
        <v>0</v>
      </c>
      <c r="FH105" s="314">
        <f>'Form Sa1'!FK739</f>
        <v>0</v>
      </c>
      <c r="FI105" s="314">
        <f>'Form Sa1'!FL739</f>
        <v>0</v>
      </c>
      <c r="FJ105" s="314">
        <f>'Form Sa1'!FM739</f>
        <v>0</v>
      </c>
      <c r="FK105" s="314">
        <f>'Form Sa1'!FN739</f>
        <v>0</v>
      </c>
      <c r="FL105" s="314">
        <f>'Form Sa1'!FO739</f>
        <v>0</v>
      </c>
      <c r="FM105" s="314">
        <f>'Form Sa1'!FP739</f>
        <v>0</v>
      </c>
      <c r="FN105" s="314">
        <f>'Form Sa1'!FQ739</f>
        <v>0</v>
      </c>
      <c r="FO105" s="314">
        <f>'Form Sa1'!FR739</f>
        <v>0</v>
      </c>
      <c r="FP105" s="314">
        <f>'Form Sa1'!FS739</f>
        <v>0</v>
      </c>
      <c r="FQ105" s="314">
        <f>'Form Sa1'!FT739</f>
        <v>0</v>
      </c>
      <c r="FR105" s="314">
        <f>'Form Sa1'!FU739</f>
        <v>0</v>
      </c>
      <c r="FS105" s="314">
        <f>'Form Sa1'!FV739</f>
        <v>0</v>
      </c>
      <c r="FT105" s="314">
        <f>'Form Sa1'!FW739</f>
        <v>0</v>
      </c>
      <c r="FU105" s="314">
        <f>'Form Sa1'!FX739</f>
        <v>0</v>
      </c>
      <c r="FV105" s="314">
        <f>'Form Sa1'!FY739</f>
        <v>0</v>
      </c>
      <c r="FW105" s="314">
        <f>'Form Sa1'!FZ739</f>
        <v>0</v>
      </c>
      <c r="FX105" s="314">
        <f>'Form Sa1'!GA739</f>
        <v>0</v>
      </c>
      <c r="FY105" s="314">
        <f>'Form Sa1'!GB739</f>
        <v>0</v>
      </c>
      <c r="FZ105" s="314">
        <f>'Form Sa1'!GC739</f>
        <v>0</v>
      </c>
      <c r="GA105" s="314">
        <f>'Form Sa1'!GD739</f>
        <v>0</v>
      </c>
      <c r="GB105" s="314">
        <f>'Form Sa1'!GE739</f>
        <v>0</v>
      </c>
      <c r="GC105" s="314">
        <f>'Form Sa1'!GF739</f>
        <v>0</v>
      </c>
      <c r="GD105" s="314">
        <f>'Form Sa1'!GG739</f>
        <v>0</v>
      </c>
      <c r="GE105" s="314">
        <f>'Form Sa1'!GH739</f>
        <v>0</v>
      </c>
      <c r="GF105" s="314">
        <f>'Form Sa1'!GI739</f>
        <v>0</v>
      </c>
      <c r="GG105" s="314">
        <f>'Form Sa1'!GJ739</f>
        <v>0</v>
      </c>
      <c r="GH105" s="314">
        <f>'Form Sa1'!GK739</f>
        <v>0</v>
      </c>
      <c r="GI105" s="314">
        <f>'Form Sa1'!GL739</f>
        <v>0</v>
      </c>
      <c r="GJ105" s="314">
        <f>'Form Sa1'!GM739</f>
        <v>0</v>
      </c>
      <c r="GK105" s="314">
        <f>'Form Sa1'!GN739</f>
        <v>0</v>
      </c>
      <c r="GL105" s="314">
        <f>'Form Sa1'!GO739</f>
        <v>0</v>
      </c>
      <c r="GM105" s="314">
        <f>'Form Sa1'!GP739</f>
        <v>0</v>
      </c>
      <c r="GN105" s="314">
        <f>'Form Sa1'!GQ739</f>
        <v>0</v>
      </c>
      <c r="GO105" s="314">
        <f>'Form Sa1'!GR739</f>
        <v>0</v>
      </c>
      <c r="GP105" s="314">
        <f>'Form Sa1'!GS739</f>
        <v>0</v>
      </c>
      <c r="GQ105" s="314">
        <f>'Form Sa1'!GT739</f>
        <v>0</v>
      </c>
      <c r="GR105" s="314">
        <f>'Form Sa1'!GU739</f>
        <v>0</v>
      </c>
      <c r="GS105" s="314">
        <f>'Form Sa1'!GV739</f>
        <v>0</v>
      </c>
      <c r="GT105" s="314">
        <f>'Form Sa1'!GW739</f>
        <v>0</v>
      </c>
      <c r="GU105" s="314">
        <f>'Form Sa1'!GX739</f>
        <v>0</v>
      </c>
      <c r="GV105" s="314">
        <f>'Form Sa1'!GY739</f>
        <v>0</v>
      </c>
      <c r="GW105" s="314">
        <f>'Form Sa1'!GZ739</f>
        <v>0</v>
      </c>
      <c r="GX105" s="314">
        <f>'Form Sa1'!HA739</f>
        <v>0</v>
      </c>
      <c r="GY105" s="314">
        <f>'Form Sa1'!HB739</f>
        <v>0</v>
      </c>
      <c r="GZ105" s="314">
        <f>'Form Sa1'!HC739</f>
        <v>0</v>
      </c>
      <c r="HA105" s="314">
        <f>'Form Sa1'!HD739</f>
        <v>0</v>
      </c>
      <c r="HB105" s="314">
        <f>'Form Sa1'!HE739</f>
        <v>0</v>
      </c>
      <c r="HC105" s="314">
        <f>'Form Sa1'!HF739</f>
        <v>0</v>
      </c>
      <c r="HD105" s="314">
        <f>'Form Sa1'!HG739</f>
        <v>0</v>
      </c>
      <c r="HE105" s="314">
        <f>'Form Sa1'!HH739</f>
        <v>0</v>
      </c>
      <c r="HF105" s="314">
        <f>'Form Sa1'!HI739</f>
        <v>0</v>
      </c>
      <c r="HG105" s="314">
        <f>'Form Sa1'!HJ739</f>
        <v>0</v>
      </c>
      <c r="HH105" s="314">
        <f>'Form Sa1'!HK739</f>
        <v>0</v>
      </c>
      <c r="HI105" s="314">
        <f>'Form Sa1'!HL739</f>
        <v>0</v>
      </c>
      <c r="HJ105" s="314">
        <f>'Form Sa1'!HM739</f>
        <v>0</v>
      </c>
      <c r="HK105" s="314">
        <f>'Form Sa1'!HN739</f>
        <v>0</v>
      </c>
      <c r="HL105" s="314">
        <f>'Form Sa1'!HO739</f>
        <v>0</v>
      </c>
      <c r="HM105" s="314">
        <f>'Form Sa1'!HP739</f>
        <v>0</v>
      </c>
      <c r="HN105" s="314">
        <f>'Form Sa1'!HQ739</f>
        <v>0</v>
      </c>
      <c r="HO105" s="314">
        <f>'Form Sa1'!HR739</f>
        <v>0</v>
      </c>
      <c r="HP105" s="314">
        <f>'Form Sa1'!HS739</f>
        <v>0</v>
      </c>
      <c r="HQ105" s="314">
        <f>'Form Sa1'!HT739</f>
        <v>0</v>
      </c>
      <c r="HR105" s="314">
        <f>'Form Sa1'!HU739</f>
        <v>0</v>
      </c>
      <c r="HS105" s="314">
        <f>'Form Sa1'!HV739</f>
        <v>0</v>
      </c>
      <c r="HT105" s="314">
        <f>'Form Sa1'!HW739</f>
        <v>0</v>
      </c>
      <c r="HU105" s="314">
        <f>'Form Sa1'!HX739</f>
        <v>0</v>
      </c>
      <c r="HV105" s="314">
        <f>'Form Sa1'!HY739</f>
        <v>0</v>
      </c>
      <c r="HW105" s="314">
        <f>'Form Sa1'!HZ739</f>
        <v>0</v>
      </c>
      <c r="HX105" s="314">
        <f>'Form Sa1'!IA739</f>
        <v>0</v>
      </c>
      <c r="HY105" s="314">
        <f>'Form Sa1'!IB739</f>
        <v>0</v>
      </c>
      <c r="HZ105" s="314">
        <f>'Form Sa1'!IC739</f>
        <v>0</v>
      </c>
      <c r="IA105" s="314">
        <f>'Form Sa1'!ID739</f>
        <v>0</v>
      </c>
      <c r="IB105" s="314">
        <f>'Form Sa1'!IE739</f>
        <v>0</v>
      </c>
      <c r="IC105" s="314">
        <f>'Form Sa1'!IF739</f>
        <v>0</v>
      </c>
      <c r="ID105" s="314">
        <f>'Form Sa1'!IG739</f>
        <v>0</v>
      </c>
      <c r="IE105" s="314">
        <f>'Form Sa1'!IH739</f>
        <v>0</v>
      </c>
      <c r="IF105" s="314">
        <f>'Form Sa1'!II739</f>
        <v>0</v>
      </c>
      <c r="IG105" s="314">
        <f>'Form Sa1'!IJ739</f>
        <v>0</v>
      </c>
      <c r="IH105" s="314">
        <f>'Form Sa1'!IK739</f>
        <v>0</v>
      </c>
      <c r="II105" s="314">
        <f>'Form Sa1'!IL739</f>
        <v>0</v>
      </c>
      <c r="IJ105" s="314">
        <f>'Form Sa1'!IM739</f>
        <v>0</v>
      </c>
      <c r="IK105" s="314">
        <f>'Form Sa1'!IN739</f>
        <v>0</v>
      </c>
      <c r="IL105" s="314">
        <f>'Form Sa1'!IO739</f>
        <v>0</v>
      </c>
      <c r="IM105" s="314">
        <f>'Form Sa1'!IP739</f>
        <v>0</v>
      </c>
      <c r="IN105" s="314">
        <f>'Form Sa1'!IQ739</f>
        <v>0</v>
      </c>
      <c r="IO105" s="314">
        <f>'Form Sa1'!IR739</f>
        <v>0</v>
      </c>
      <c r="IP105" s="314">
        <f>'Form Sa1'!IS739</f>
        <v>0</v>
      </c>
      <c r="IQ105" s="314">
        <f>'Form Sa1'!IT739</f>
        <v>0</v>
      </c>
      <c r="IR105" s="314">
        <f>'Form Sa1'!IU739</f>
        <v>0</v>
      </c>
      <c r="IS105" s="314">
        <f>'Form Sa1'!IV739</f>
        <v>0</v>
      </c>
      <c r="IT105" s="314" t="e">
        <f>'Form Sa1'!#REF!</f>
        <v>#REF!</v>
      </c>
      <c r="IU105" s="314" t="e">
        <f>'Form Sa1'!#REF!</f>
        <v>#REF!</v>
      </c>
      <c r="IV105" s="314" t="e">
        <f>'Form Sa1'!#REF!</f>
        <v>#REF!</v>
      </c>
    </row>
    <row r="106" spans="1:256" x14ac:dyDescent="0.25">
      <c r="A106" s="303" t="s">
        <v>23</v>
      </c>
      <c r="B106" s="319" t="s">
        <v>665</v>
      </c>
      <c r="C106" s="320"/>
      <c r="D106" s="302" t="s">
        <v>1</v>
      </c>
      <c r="E106" s="314">
        <f>'Form Sa1'!H740</f>
        <v>0</v>
      </c>
      <c r="F106" s="314">
        <f>'Form Sa1'!I740</f>
        <v>0</v>
      </c>
      <c r="G106" s="314">
        <f>'Form Sa1'!J740</f>
        <v>0</v>
      </c>
      <c r="H106" s="314">
        <f>'Form Sa1'!K740</f>
        <v>0</v>
      </c>
      <c r="I106" s="314">
        <f>'Form Sa1'!L740</f>
        <v>0</v>
      </c>
      <c r="J106" s="314">
        <f>'Form Sa1'!M740</f>
        <v>0</v>
      </c>
      <c r="K106" s="314">
        <f>'Form Sa1'!N740</f>
        <v>0</v>
      </c>
      <c r="L106" s="314">
        <f>'Form Sa1'!O740</f>
        <v>0</v>
      </c>
      <c r="M106" s="314">
        <f>'Form Sa1'!P740</f>
        <v>0</v>
      </c>
      <c r="N106" s="314">
        <f>'Form Sa1'!Q740</f>
        <v>0</v>
      </c>
      <c r="O106" s="314">
        <f>'Form Sa1'!R740</f>
        <v>0</v>
      </c>
      <c r="P106" s="314">
        <f>'Form Sa1'!S740</f>
        <v>0</v>
      </c>
      <c r="Q106" s="314">
        <f>'Form Sa1'!T740</f>
        <v>0</v>
      </c>
      <c r="R106" s="314">
        <f>'Form Sa1'!U740</f>
        <v>0</v>
      </c>
      <c r="S106" s="314">
        <f>'Form Sa1'!V740</f>
        <v>0</v>
      </c>
      <c r="T106" s="314">
        <f>'Form Sa1'!W740</f>
        <v>0</v>
      </c>
      <c r="U106" s="314">
        <f>'Form Sa1'!X740</f>
        <v>0</v>
      </c>
      <c r="V106" s="314">
        <f>'Form Sa1'!Y740</f>
        <v>0</v>
      </c>
      <c r="W106" s="314">
        <f>'Form Sa1'!Z740</f>
        <v>0</v>
      </c>
      <c r="X106" s="314">
        <f>'Form Sa1'!AA740</f>
        <v>0</v>
      </c>
      <c r="Y106" s="314">
        <f>'Form Sa1'!AB740</f>
        <v>0</v>
      </c>
      <c r="Z106" s="314">
        <f>'Form Sa1'!AC740</f>
        <v>0</v>
      </c>
      <c r="AA106" s="314">
        <f>'Form Sa1'!AD740</f>
        <v>0</v>
      </c>
      <c r="AB106" s="314">
        <f>'Form Sa1'!AE740</f>
        <v>0</v>
      </c>
      <c r="AC106" s="314">
        <f>'Form Sa1'!AF740</f>
        <v>0</v>
      </c>
      <c r="AD106" s="314">
        <f>'Form Sa1'!AG740</f>
        <v>0</v>
      </c>
      <c r="AE106" s="314">
        <f>'Form Sa1'!AH740</f>
        <v>0</v>
      </c>
      <c r="AF106" s="314">
        <f>'Form Sa1'!AI740</f>
        <v>0</v>
      </c>
      <c r="AG106" s="314">
        <f>'Form Sa1'!AJ740</f>
        <v>0</v>
      </c>
      <c r="AH106" s="314">
        <f>'Form Sa1'!AK740</f>
        <v>0</v>
      </c>
      <c r="AI106" s="314">
        <f>'Form Sa1'!AL740</f>
        <v>0</v>
      </c>
      <c r="AJ106" s="314">
        <f>'Form Sa1'!AM740</f>
        <v>0</v>
      </c>
      <c r="AK106" s="314">
        <f>'Form Sa1'!AN740</f>
        <v>0</v>
      </c>
      <c r="AL106" s="314">
        <f>'Form Sa1'!AO740</f>
        <v>0</v>
      </c>
      <c r="AM106" s="314">
        <f>'Form Sa1'!AP740</f>
        <v>0</v>
      </c>
      <c r="AN106" s="314">
        <f>'Form Sa1'!AQ740</f>
        <v>0</v>
      </c>
      <c r="AO106" s="314">
        <f>'Form Sa1'!AR740</f>
        <v>0</v>
      </c>
      <c r="AP106" s="314">
        <f>'Form Sa1'!AS740</f>
        <v>0</v>
      </c>
      <c r="AQ106" s="314">
        <f>'Form Sa1'!AT740</f>
        <v>0</v>
      </c>
      <c r="AR106" s="314">
        <f>'Form Sa1'!AU740</f>
        <v>0</v>
      </c>
      <c r="AS106" s="314">
        <f>'Form Sa1'!AV740</f>
        <v>0</v>
      </c>
      <c r="AT106" s="314">
        <f>'Form Sa1'!AW740</f>
        <v>0</v>
      </c>
      <c r="AU106" s="314">
        <f>'Form Sa1'!AX740</f>
        <v>0</v>
      </c>
      <c r="AV106" s="314">
        <f>'Form Sa1'!AY740</f>
        <v>0</v>
      </c>
      <c r="AW106" s="314">
        <f>'Form Sa1'!AZ740</f>
        <v>0</v>
      </c>
      <c r="AX106" s="314">
        <f>'Form Sa1'!BA740</f>
        <v>0</v>
      </c>
      <c r="AY106" s="314">
        <f>'Form Sa1'!BB740</f>
        <v>0</v>
      </c>
      <c r="AZ106" s="314">
        <f>'Form Sa1'!BC740</f>
        <v>0</v>
      </c>
      <c r="BA106" s="314">
        <f>'Form Sa1'!BD740</f>
        <v>0</v>
      </c>
      <c r="BB106" s="314">
        <f>'Form Sa1'!BE740</f>
        <v>0</v>
      </c>
      <c r="BC106" s="314">
        <f>'Form Sa1'!BF740</f>
        <v>0</v>
      </c>
      <c r="BD106" s="314">
        <f>'Form Sa1'!BG740</f>
        <v>0</v>
      </c>
      <c r="BE106" s="314">
        <f>'Form Sa1'!BH740</f>
        <v>0</v>
      </c>
      <c r="BF106" s="314">
        <f>'Form Sa1'!BI740</f>
        <v>0</v>
      </c>
      <c r="BG106" s="314">
        <f>'Form Sa1'!BJ740</f>
        <v>0</v>
      </c>
      <c r="BH106" s="314">
        <f>'Form Sa1'!BK740</f>
        <v>0</v>
      </c>
      <c r="BI106" s="314">
        <f>'Form Sa1'!BL740</f>
        <v>0</v>
      </c>
      <c r="BJ106" s="314">
        <f>'Form Sa1'!BM740</f>
        <v>0</v>
      </c>
      <c r="BK106" s="314">
        <f>'Form Sa1'!BN740</f>
        <v>0</v>
      </c>
      <c r="BL106" s="314">
        <f>'Form Sa1'!BO740</f>
        <v>0</v>
      </c>
      <c r="BM106" s="314">
        <f>'Form Sa1'!BP740</f>
        <v>0</v>
      </c>
      <c r="BN106" s="314">
        <f>'Form Sa1'!BQ740</f>
        <v>0</v>
      </c>
      <c r="BO106" s="314">
        <f>'Form Sa1'!BR740</f>
        <v>0</v>
      </c>
      <c r="BP106" s="314">
        <f>'Form Sa1'!BS740</f>
        <v>0</v>
      </c>
      <c r="BQ106" s="314">
        <f>'Form Sa1'!BT740</f>
        <v>0</v>
      </c>
      <c r="BR106" s="314">
        <f>'Form Sa1'!BU740</f>
        <v>0</v>
      </c>
      <c r="BS106" s="314">
        <f>'Form Sa1'!BV740</f>
        <v>0</v>
      </c>
      <c r="BT106" s="314">
        <f>'Form Sa1'!BW740</f>
        <v>0</v>
      </c>
      <c r="BU106" s="314">
        <f>'Form Sa1'!BX740</f>
        <v>0</v>
      </c>
      <c r="BV106" s="314">
        <f>'Form Sa1'!BY740</f>
        <v>0</v>
      </c>
      <c r="BW106" s="314">
        <f>'Form Sa1'!BZ740</f>
        <v>0</v>
      </c>
      <c r="BX106" s="314">
        <f>'Form Sa1'!CA740</f>
        <v>0</v>
      </c>
      <c r="BY106" s="314">
        <f>'Form Sa1'!CB740</f>
        <v>0</v>
      </c>
      <c r="BZ106" s="314">
        <f>'Form Sa1'!CC740</f>
        <v>0</v>
      </c>
      <c r="CA106" s="314">
        <f>'Form Sa1'!CD740</f>
        <v>0</v>
      </c>
      <c r="CB106" s="314">
        <f>'Form Sa1'!CE740</f>
        <v>0</v>
      </c>
      <c r="CC106" s="314">
        <f>'Form Sa1'!CF740</f>
        <v>0</v>
      </c>
      <c r="CD106" s="314">
        <f>'Form Sa1'!CG740</f>
        <v>0</v>
      </c>
      <c r="CE106" s="314">
        <f>'Form Sa1'!CH740</f>
        <v>0</v>
      </c>
      <c r="CF106" s="314">
        <f>'Form Sa1'!CI740</f>
        <v>0</v>
      </c>
      <c r="CG106" s="314">
        <f>'Form Sa1'!CJ740</f>
        <v>0</v>
      </c>
      <c r="CH106" s="314">
        <f>'Form Sa1'!CK740</f>
        <v>0</v>
      </c>
      <c r="CI106" s="314">
        <f>'Form Sa1'!CL740</f>
        <v>0</v>
      </c>
      <c r="CJ106" s="314">
        <f>'Form Sa1'!CM740</f>
        <v>0</v>
      </c>
      <c r="CK106" s="314">
        <f>'Form Sa1'!CN740</f>
        <v>0</v>
      </c>
      <c r="CL106" s="314">
        <f>'Form Sa1'!CO740</f>
        <v>0</v>
      </c>
      <c r="CM106" s="314">
        <f>'Form Sa1'!CP740</f>
        <v>0</v>
      </c>
      <c r="CN106" s="314">
        <f>'Form Sa1'!CQ740</f>
        <v>0</v>
      </c>
      <c r="CO106" s="314">
        <f>'Form Sa1'!CR740</f>
        <v>0</v>
      </c>
      <c r="CP106" s="314">
        <f>'Form Sa1'!CS740</f>
        <v>0</v>
      </c>
      <c r="CQ106" s="314">
        <f>'Form Sa1'!CT740</f>
        <v>0</v>
      </c>
      <c r="CR106" s="314">
        <f>'Form Sa1'!CU740</f>
        <v>0</v>
      </c>
      <c r="CS106" s="314">
        <f>'Form Sa1'!CV740</f>
        <v>0</v>
      </c>
      <c r="CT106" s="314">
        <f>'Form Sa1'!CW740</f>
        <v>0</v>
      </c>
      <c r="CU106" s="314">
        <f>'Form Sa1'!CX740</f>
        <v>0</v>
      </c>
      <c r="CV106" s="314">
        <f>'Form Sa1'!CY740</f>
        <v>0</v>
      </c>
      <c r="CW106" s="314">
        <f>'Form Sa1'!CZ740</f>
        <v>0</v>
      </c>
      <c r="CX106" s="314">
        <f>'Form Sa1'!DA740</f>
        <v>0</v>
      </c>
      <c r="CY106" s="314">
        <f>'Form Sa1'!DB740</f>
        <v>0</v>
      </c>
      <c r="CZ106" s="314">
        <f>'Form Sa1'!DC740</f>
        <v>0</v>
      </c>
      <c r="DA106" s="314">
        <f>'Form Sa1'!DD740</f>
        <v>0</v>
      </c>
      <c r="DB106" s="314">
        <f>'Form Sa1'!DE740</f>
        <v>0</v>
      </c>
      <c r="DC106" s="314">
        <f>'Form Sa1'!DF740</f>
        <v>0</v>
      </c>
      <c r="DD106" s="314">
        <f>'Form Sa1'!DG740</f>
        <v>0</v>
      </c>
      <c r="DE106" s="314">
        <f>'Form Sa1'!DH740</f>
        <v>0</v>
      </c>
      <c r="DF106" s="314">
        <f>'Form Sa1'!DI740</f>
        <v>0</v>
      </c>
      <c r="DG106" s="314">
        <f>'Form Sa1'!DJ740</f>
        <v>0</v>
      </c>
      <c r="DH106" s="314">
        <f>'Form Sa1'!DK740</f>
        <v>0</v>
      </c>
      <c r="DI106" s="314">
        <f>'Form Sa1'!DL740</f>
        <v>0</v>
      </c>
      <c r="DJ106" s="314">
        <f>'Form Sa1'!DM740</f>
        <v>0</v>
      </c>
      <c r="DK106" s="314">
        <f>'Form Sa1'!DN740</f>
        <v>0</v>
      </c>
      <c r="DL106" s="314">
        <f>'Form Sa1'!DO740</f>
        <v>0</v>
      </c>
      <c r="DM106" s="314">
        <f>'Form Sa1'!DP740</f>
        <v>0</v>
      </c>
      <c r="DN106" s="314">
        <f>'Form Sa1'!DQ740</f>
        <v>0</v>
      </c>
      <c r="DO106" s="314">
        <f>'Form Sa1'!DR740</f>
        <v>0</v>
      </c>
      <c r="DP106" s="314">
        <f>'Form Sa1'!DS740</f>
        <v>0</v>
      </c>
      <c r="DQ106" s="314">
        <f>'Form Sa1'!DT740</f>
        <v>0</v>
      </c>
      <c r="DR106" s="314">
        <f>'Form Sa1'!DU740</f>
        <v>0</v>
      </c>
      <c r="DS106" s="314">
        <f>'Form Sa1'!DV740</f>
        <v>0</v>
      </c>
      <c r="DT106" s="314">
        <f>'Form Sa1'!DW740</f>
        <v>0</v>
      </c>
      <c r="DU106" s="314">
        <f>'Form Sa1'!DX740</f>
        <v>0</v>
      </c>
      <c r="DV106" s="314">
        <f>'Form Sa1'!DY740</f>
        <v>0</v>
      </c>
      <c r="DW106" s="314">
        <f>'Form Sa1'!DZ740</f>
        <v>0</v>
      </c>
      <c r="DX106" s="314">
        <f>'Form Sa1'!EA740</f>
        <v>0</v>
      </c>
      <c r="DY106" s="314">
        <f>'Form Sa1'!EB740</f>
        <v>0</v>
      </c>
      <c r="DZ106" s="314">
        <f>'Form Sa1'!EC740</f>
        <v>0</v>
      </c>
      <c r="EA106" s="314">
        <f>'Form Sa1'!ED740</f>
        <v>0</v>
      </c>
      <c r="EB106" s="314">
        <f>'Form Sa1'!EE740</f>
        <v>0</v>
      </c>
      <c r="EC106" s="314">
        <f>'Form Sa1'!EF740</f>
        <v>0</v>
      </c>
      <c r="ED106" s="314">
        <f>'Form Sa1'!EG740</f>
        <v>0</v>
      </c>
      <c r="EE106" s="314">
        <f>'Form Sa1'!EH740</f>
        <v>0</v>
      </c>
      <c r="EF106" s="314">
        <f>'Form Sa1'!EI740</f>
        <v>0</v>
      </c>
      <c r="EG106" s="314">
        <f>'Form Sa1'!EJ740</f>
        <v>0</v>
      </c>
      <c r="EH106" s="314">
        <f>'Form Sa1'!EK740</f>
        <v>0</v>
      </c>
      <c r="EI106" s="314">
        <f>'Form Sa1'!EL740</f>
        <v>0</v>
      </c>
      <c r="EJ106" s="314">
        <f>'Form Sa1'!EM740</f>
        <v>0</v>
      </c>
      <c r="EK106" s="314">
        <f>'Form Sa1'!EN740</f>
        <v>0</v>
      </c>
      <c r="EL106" s="314">
        <f>'Form Sa1'!EO740</f>
        <v>0</v>
      </c>
      <c r="EM106" s="314">
        <f>'Form Sa1'!EP740</f>
        <v>0</v>
      </c>
      <c r="EN106" s="314">
        <f>'Form Sa1'!EQ740</f>
        <v>0</v>
      </c>
      <c r="EO106" s="314">
        <f>'Form Sa1'!ER740</f>
        <v>0</v>
      </c>
      <c r="EP106" s="314">
        <f>'Form Sa1'!ES740</f>
        <v>0</v>
      </c>
      <c r="EQ106" s="314">
        <f>'Form Sa1'!ET740</f>
        <v>0</v>
      </c>
      <c r="ER106" s="314">
        <f>'Form Sa1'!EU740</f>
        <v>0</v>
      </c>
      <c r="ES106" s="314">
        <f>'Form Sa1'!EV740</f>
        <v>0</v>
      </c>
      <c r="ET106" s="314">
        <f>'Form Sa1'!EW740</f>
        <v>0</v>
      </c>
      <c r="EU106" s="314">
        <f>'Form Sa1'!EX740</f>
        <v>0</v>
      </c>
      <c r="EV106" s="314">
        <f>'Form Sa1'!EY740</f>
        <v>0</v>
      </c>
      <c r="EW106" s="314">
        <f>'Form Sa1'!EZ740</f>
        <v>0</v>
      </c>
      <c r="EX106" s="314">
        <f>'Form Sa1'!FA740</f>
        <v>0</v>
      </c>
      <c r="EY106" s="314">
        <f>'Form Sa1'!FB740</f>
        <v>0</v>
      </c>
      <c r="EZ106" s="314">
        <f>'Form Sa1'!FC740</f>
        <v>0</v>
      </c>
      <c r="FA106" s="314">
        <f>'Form Sa1'!FD740</f>
        <v>0</v>
      </c>
      <c r="FB106" s="314">
        <f>'Form Sa1'!FE740</f>
        <v>0</v>
      </c>
      <c r="FC106" s="314">
        <f>'Form Sa1'!FF740</f>
        <v>0</v>
      </c>
      <c r="FD106" s="314">
        <f>'Form Sa1'!FG740</f>
        <v>0</v>
      </c>
      <c r="FE106" s="314">
        <f>'Form Sa1'!FH740</f>
        <v>0</v>
      </c>
      <c r="FF106" s="314">
        <f>'Form Sa1'!FI740</f>
        <v>0</v>
      </c>
      <c r="FG106" s="314">
        <f>'Form Sa1'!FJ740</f>
        <v>0</v>
      </c>
      <c r="FH106" s="314">
        <f>'Form Sa1'!FK740</f>
        <v>0</v>
      </c>
      <c r="FI106" s="314">
        <f>'Form Sa1'!FL740</f>
        <v>0</v>
      </c>
      <c r="FJ106" s="314">
        <f>'Form Sa1'!FM740</f>
        <v>0</v>
      </c>
      <c r="FK106" s="314">
        <f>'Form Sa1'!FN740</f>
        <v>0</v>
      </c>
      <c r="FL106" s="314">
        <f>'Form Sa1'!FO740</f>
        <v>0</v>
      </c>
      <c r="FM106" s="314">
        <f>'Form Sa1'!FP740</f>
        <v>0</v>
      </c>
      <c r="FN106" s="314">
        <f>'Form Sa1'!FQ740</f>
        <v>0</v>
      </c>
      <c r="FO106" s="314">
        <f>'Form Sa1'!FR740</f>
        <v>0</v>
      </c>
      <c r="FP106" s="314">
        <f>'Form Sa1'!FS740</f>
        <v>0</v>
      </c>
      <c r="FQ106" s="314">
        <f>'Form Sa1'!FT740</f>
        <v>0</v>
      </c>
      <c r="FR106" s="314">
        <f>'Form Sa1'!FU740</f>
        <v>0</v>
      </c>
      <c r="FS106" s="314">
        <f>'Form Sa1'!FV740</f>
        <v>0</v>
      </c>
      <c r="FT106" s="314">
        <f>'Form Sa1'!FW740</f>
        <v>0</v>
      </c>
      <c r="FU106" s="314">
        <f>'Form Sa1'!FX740</f>
        <v>0</v>
      </c>
      <c r="FV106" s="314">
        <f>'Form Sa1'!FY740</f>
        <v>0</v>
      </c>
      <c r="FW106" s="314">
        <f>'Form Sa1'!FZ740</f>
        <v>0</v>
      </c>
      <c r="FX106" s="314">
        <f>'Form Sa1'!GA740</f>
        <v>0</v>
      </c>
      <c r="FY106" s="314">
        <f>'Form Sa1'!GB740</f>
        <v>0</v>
      </c>
      <c r="FZ106" s="314">
        <f>'Form Sa1'!GC740</f>
        <v>0</v>
      </c>
      <c r="GA106" s="314">
        <f>'Form Sa1'!GD740</f>
        <v>0</v>
      </c>
      <c r="GB106" s="314">
        <f>'Form Sa1'!GE740</f>
        <v>0</v>
      </c>
      <c r="GC106" s="314">
        <f>'Form Sa1'!GF740</f>
        <v>0</v>
      </c>
      <c r="GD106" s="314">
        <f>'Form Sa1'!GG740</f>
        <v>0</v>
      </c>
      <c r="GE106" s="314">
        <f>'Form Sa1'!GH740</f>
        <v>0</v>
      </c>
      <c r="GF106" s="314">
        <f>'Form Sa1'!GI740</f>
        <v>0</v>
      </c>
      <c r="GG106" s="314">
        <f>'Form Sa1'!GJ740</f>
        <v>0</v>
      </c>
      <c r="GH106" s="314">
        <f>'Form Sa1'!GK740</f>
        <v>0</v>
      </c>
      <c r="GI106" s="314">
        <f>'Form Sa1'!GL740</f>
        <v>0</v>
      </c>
      <c r="GJ106" s="314">
        <f>'Form Sa1'!GM740</f>
        <v>0</v>
      </c>
      <c r="GK106" s="314">
        <f>'Form Sa1'!GN740</f>
        <v>0</v>
      </c>
      <c r="GL106" s="314">
        <f>'Form Sa1'!GO740</f>
        <v>0</v>
      </c>
      <c r="GM106" s="314">
        <f>'Form Sa1'!GP740</f>
        <v>0</v>
      </c>
      <c r="GN106" s="314">
        <f>'Form Sa1'!GQ740</f>
        <v>0</v>
      </c>
      <c r="GO106" s="314">
        <f>'Form Sa1'!GR740</f>
        <v>0</v>
      </c>
      <c r="GP106" s="314">
        <f>'Form Sa1'!GS740</f>
        <v>0</v>
      </c>
      <c r="GQ106" s="314">
        <f>'Form Sa1'!GT740</f>
        <v>0</v>
      </c>
      <c r="GR106" s="314">
        <f>'Form Sa1'!GU740</f>
        <v>0</v>
      </c>
      <c r="GS106" s="314">
        <f>'Form Sa1'!GV740</f>
        <v>0</v>
      </c>
      <c r="GT106" s="314">
        <f>'Form Sa1'!GW740</f>
        <v>0</v>
      </c>
      <c r="GU106" s="314">
        <f>'Form Sa1'!GX740</f>
        <v>0</v>
      </c>
      <c r="GV106" s="314">
        <f>'Form Sa1'!GY740</f>
        <v>0</v>
      </c>
      <c r="GW106" s="314">
        <f>'Form Sa1'!GZ740</f>
        <v>0</v>
      </c>
      <c r="GX106" s="314">
        <f>'Form Sa1'!HA740</f>
        <v>0</v>
      </c>
      <c r="GY106" s="314">
        <f>'Form Sa1'!HB740</f>
        <v>0</v>
      </c>
      <c r="GZ106" s="314">
        <f>'Form Sa1'!HC740</f>
        <v>0</v>
      </c>
      <c r="HA106" s="314">
        <f>'Form Sa1'!HD740</f>
        <v>0</v>
      </c>
      <c r="HB106" s="314">
        <f>'Form Sa1'!HE740</f>
        <v>0</v>
      </c>
      <c r="HC106" s="314">
        <f>'Form Sa1'!HF740</f>
        <v>0</v>
      </c>
      <c r="HD106" s="314">
        <f>'Form Sa1'!HG740</f>
        <v>0</v>
      </c>
      <c r="HE106" s="314">
        <f>'Form Sa1'!HH740</f>
        <v>0</v>
      </c>
      <c r="HF106" s="314">
        <f>'Form Sa1'!HI740</f>
        <v>0</v>
      </c>
      <c r="HG106" s="314">
        <f>'Form Sa1'!HJ740</f>
        <v>0</v>
      </c>
      <c r="HH106" s="314">
        <f>'Form Sa1'!HK740</f>
        <v>0</v>
      </c>
      <c r="HI106" s="314">
        <f>'Form Sa1'!HL740</f>
        <v>0</v>
      </c>
      <c r="HJ106" s="314">
        <f>'Form Sa1'!HM740</f>
        <v>0</v>
      </c>
      <c r="HK106" s="314">
        <f>'Form Sa1'!HN740</f>
        <v>0</v>
      </c>
      <c r="HL106" s="314">
        <f>'Form Sa1'!HO740</f>
        <v>0</v>
      </c>
      <c r="HM106" s="314">
        <f>'Form Sa1'!HP740</f>
        <v>0</v>
      </c>
      <c r="HN106" s="314">
        <f>'Form Sa1'!HQ740</f>
        <v>0</v>
      </c>
      <c r="HO106" s="314">
        <f>'Form Sa1'!HR740</f>
        <v>0</v>
      </c>
      <c r="HP106" s="314">
        <f>'Form Sa1'!HS740</f>
        <v>0</v>
      </c>
      <c r="HQ106" s="314">
        <f>'Form Sa1'!HT740</f>
        <v>0</v>
      </c>
      <c r="HR106" s="314">
        <f>'Form Sa1'!HU740</f>
        <v>0</v>
      </c>
      <c r="HS106" s="314">
        <f>'Form Sa1'!HV740</f>
        <v>0</v>
      </c>
      <c r="HT106" s="314">
        <f>'Form Sa1'!HW740</f>
        <v>0</v>
      </c>
      <c r="HU106" s="314">
        <f>'Form Sa1'!HX740</f>
        <v>0</v>
      </c>
      <c r="HV106" s="314">
        <f>'Form Sa1'!HY740</f>
        <v>0</v>
      </c>
      <c r="HW106" s="314">
        <f>'Form Sa1'!HZ740</f>
        <v>0</v>
      </c>
      <c r="HX106" s="314">
        <f>'Form Sa1'!IA740</f>
        <v>0</v>
      </c>
      <c r="HY106" s="314">
        <f>'Form Sa1'!IB740</f>
        <v>0</v>
      </c>
      <c r="HZ106" s="314">
        <f>'Form Sa1'!IC740</f>
        <v>0</v>
      </c>
      <c r="IA106" s="314">
        <f>'Form Sa1'!ID740</f>
        <v>0</v>
      </c>
      <c r="IB106" s="314">
        <f>'Form Sa1'!IE740</f>
        <v>0</v>
      </c>
      <c r="IC106" s="314">
        <f>'Form Sa1'!IF740</f>
        <v>0</v>
      </c>
      <c r="ID106" s="314">
        <f>'Form Sa1'!IG740</f>
        <v>0</v>
      </c>
      <c r="IE106" s="314">
        <f>'Form Sa1'!IH740</f>
        <v>0</v>
      </c>
      <c r="IF106" s="314">
        <f>'Form Sa1'!II740</f>
        <v>0</v>
      </c>
      <c r="IG106" s="314">
        <f>'Form Sa1'!IJ740</f>
        <v>0</v>
      </c>
      <c r="IH106" s="314">
        <f>'Form Sa1'!IK740</f>
        <v>0</v>
      </c>
      <c r="II106" s="314">
        <f>'Form Sa1'!IL740</f>
        <v>0</v>
      </c>
      <c r="IJ106" s="314">
        <f>'Form Sa1'!IM740</f>
        <v>0</v>
      </c>
      <c r="IK106" s="314">
        <f>'Form Sa1'!IN740</f>
        <v>0</v>
      </c>
      <c r="IL106" s="314">
        <f>'Form Sa1'!IO740</f>
        <v>0</v>
      </c>
      <c r="IM106" s="314">
        <f>'Form Sa1'!IP740</f>
        <v>0</v>
      </c>
      <c r="IN106" s="314">
        <f>'Form Sa1'!IQ740</f>
        <v>0</v>
      </c>
      <c r="IO106" s="314">
        <f>'Form Sa1'!IR740</f>
        <v>0</v>
      </c>
      <c r="IP106" s="314">
        <f>'Form Sa1'!IS740</f>
        <v>0</v>
      </c>
      <c r="IQ106" s="314">
        <f>'Form Sa1'!IT740</f>
        <v>0</v>
      </c>
      <c r="IR106" s="314">
        <f>'Form Sa1'!IU740</f>
        <v>0</v>
      </c>
      <c r="IS106" s="314">
        <f>'Form Sa1'!IV740</f>
        <v>0</v>
      </c>
      <c r="IT106" s="314" t="e">
        <f>'Form Sa1'!#REF!</f>
        <v>#REF!</v>
      </c>
      <c r="IU106" s="314" t="e">
        <f>'Form Sa1'!#REF!</f>
        <v>#REF!</v>
      </c>
      <c r="IV106" s="314" t="e">
        <f>'Form Sa1'!#REF!</f>
        <v>#REF!</v>
      </c>
    </row>
    <row r="107" spans="1:256" x14ac:dyDescent="0.25">
      <c r="A107" s="303" t="s">
        <v>1898</v>
      </c>
      <c r="B107" s="321" t="s">
        <v>666</v>
      </c>
      <c r="C107" s="320"/>
      <c r="D107" s="302"/>
      <c r="E107" s="314"/>
      <c r="F107" s="315"/>
    </row>
    <row r="108" spans="1:256" x14ac:dyDescent="0.25">
      <c r="A108" s="303" t="s">
        <v>31</v>
      </c>
      <c r="B108" s="319" t="s">
        <v>126</v>
      </c>
      <c r="C108" s="320"/>
      <c r="D108" s="301" t="s">
        <v>125</v>
      </c>
      <c r="E108" s="314">
        <f>'Form Sa1'!H710</f>
        <v>0</v>
      </c>
      <c r="F108" s="314">
        <f>'Form Sa1'!I710</f>
        <v>0</v>
      </c>
    </row>
    <row r="109" spans="1:256" x14ac:dyDescent="0.25">
      <c r="A109" s="316" t="s">
        <v>29</v>
      </c>
      <c r="B109" s="319" t="s">
        <v>224</v>
      </c>
      <c r="C109" s="320"/>
      <c r="D109" s="318" t="s">
        <v>255</v>
      </c>
      <c r="E109" s="314">
        <f>'Form Sa1'!H711</f>
        <v>0</v>
      </c>
      <c r="F109" s="314">
        <f>'Form Sa1'!I711</f>
        <v>0</v>
      </c>
    </row>
    <row r="110" spans="1:256" x14ac:dyDescent="0.25">
      <c r="A110" s="303" t="s">
        <v>27</v>
      </c>
      <c r="B110" s="319" t="s">
        <v>274</v>
      </c>
      <c r="C110" s="320"/>
      <c r="D110" s="302" t="s">
        <v>119</v>
      </c>
      <c r="E110" s="314">
        <f>'Form Sa1'!H1030</f>
        <v>0</v>
      </c>
      <c r="F110" s="314">
        <f>'Form Sa1'!I1030</f>
        <v>0</v>
      </c>
    </row>
    <row r="111" spans="1:256" x14ac:dyDescent="0.25">
      <c r="A111" s="303" t="s">
        <v>25</v>
      </c>
      <c r="B111" s="319" t="s">
        <v>123</v>
      </c>
      <c r="C111" s="320"/>
      <c r="D111" s="302" t="s">
        <v>122</v>
      </c>
      <c r="E111" s="314">
        <f>'Form Sa1'!H712</f>
        <v>0</v>
      </c>
      <c r="F111" s="314">
        <f>'Form Sa1'!I712</f>
        <v>0</v>
      </c>
    </row>
    <row r="112" spans="1:256" s="272" customFormat="1" x14ac:dyDescent="0.25">
      <c r="A112" s="323" t="s">
        <v>12</v>
      </c>
      <c r="B112" s="324" t="s">
        <v>275</v>
      </c>
      <c r="C112" s="313"/>
      <c r="D112" s="325" t="s">
        <v>1</v>
      </c>
      <c r="E112" s="326">
        <f>'Form Sa1'!H1031</f>
        <v>0</v>
      </c>
      <c r="F112" s="326">
        <f>'Form Sa1'!I1031</f>
        <v>0</v>
      </c>
      <c r="G112" s="271"/>
      <c r="H112" s="271"/>
    </row>
    <row r="113" spans="1:6" x14ac:dyDescent="0.25">
      <c r="A113" s="305" t="s">
        <v>1899</v>
      </c>
      <c r="B113" s="327" t="s">
        <v>276</v>
      </c>
      <c r="C113" s="328"/>
      <c r="D113" s="308" t="s">
        <v>255</v>
      </c>
      <c r="E113" s="329">
        <f>'Form Sa1'!H762</f>
        <v>0</v>
      </c>
      <c r="F113" s="330">
        <f>'Form Sa1'!I762</f>
        <v>0</v>
      </c>
    </row>
    <row r="114" spans="1:6" ht="15.75" customHeight="1" x14ac:dyDescent="0.25">
      <c r="A114" s="305" t="s">
        <v>1900</v>
      </c>
      <c r="B114" s="327" t="s">
        <v>113</v>
      </c>
      <c r="C114" s="328"/>
      <c r="D114" s="308" t="s">
        <v>255</v>
      </c>
      <c r="E114" s="329">
        <f>'Form Sa1'!H765</f>
        <v>0</v>
      </c>
      <c r="F114" s="329">
        <f>'Form Sa1'!I765</f>
        <v>0</v>
      </c>
    </row>
    <row r="115" spans="1:6" ht="15.75" customHeight="1" x14ac:dyDescent="0.25">
      <c r="A115" s="305" t="s">
        <v>1901</v>
      </c>
      <c r="B115" s="327" t="s">
        <v>109</v>
      </c>
      <c r="C115" s="328"/>
      <c r="D115" s="308" t="s">
        <v>7</v>
      </c>
      <c r="E115" s="131">
        <f>E114*2717/10</f>
        <v>0</v>
      </c>
      <c r="F115" s="132">
        <f>F114*2717/10</f>
        <v>0</v>
      </c>
    </row>
    <row r="116" spans="1:6" ht="15.75" customHeight="1" x14ac:dyDescent="0.25">
      <c r="A116" s="305" t="s">
        <v>1902</v>
      </c>
      <c r="B116" s="327" t="s">
        <v>277</v>
      </c>
      <c r="C116" s="328"/>
      <c r="D116" s="308" t="s">
        <v>255</v>
      </c>
      <c r="E116" s="131">
        <f>'Form Sa1'!H767</f>
        <v>0</v>
      </c>
      <c r="F116" s="132">
        <f>'Form Sa1'!I767</f>
        <v>0</v>
      </c>
    </row>
    <row r="117" spans="1:6" ht="15.75" customHeight="1" x14ac:dyDescent="0.25">
      <c r="A117" s="305" t="s">
        <v>6</v>
      </c>
      <c r="B117" s="331" t="s">
        <v>200</v>
      </c>
      <c r="C117" s="332"/>
      <c r="D117" s="332"/>
      <c r="E117" s="333"/>
      <c r="F117" s="334"/>
    </row>
    <row r="118" spans="1:6" ht="15.75" customHeight="1" x14ac:dyDescent="0.25">
      <c r="A118" s="305" t="s">
        <v>306</v>
      </c>
      <c r="B118" s="327" t="s">
        <v>1294</v>
      </c>
      <c r="C118" s="328"/>
      <c r="D118" s="308" t="s">
        <v>152</v>
      </c>
      <c r="E118" s="131">
        <f>'Form Sa1'!H798</f>
        <v>0</v>
      </c>
      <c r="F118" s="132">
        <f>'Form Sa1'!I798</f>
        <v>0</v>
      </c>
    </row>
    <row r="119" spans="1:6" ht="15.75" customHeight="1" x14ac:dyDescent="0.25">
      <c r="A119" s="305" t="s">
        <v>307</v>
      </c>
      <c r="B119" s="327" t="s">
        <v>199</v>
      </c>
      <c r="C119" s="328"/>
      <c r="D119" s="308" t="s">
        <v>152</v>
      </c>
      <c r="E119" s="131">
        <f>'Form Sa1'!H772</f>
        <v>0</v>
      </c>
      <c r="F119" s="132">
        <f>'Form Sa1'!I772</f>
        <v>0</v>
      </c>
    </row>
    <row r="120" spans="1:6" x14ac:dyDescent="0.25">
      <c r="A120" s="305" t="s">
        <v>308</v>
      </c>
      <c r="B120" s="327" t="s">
        <v>198</v>
      </c>
      <c r="C120" s="328"/>
      <c r="D120" s="308" t="s">
        <v>152</v>
      </c>
      <c r="E120" s="131">
        <f>'Form Sa1'!H785</f>
        <v>0</v>
      </c>
      <c r="F120" s="132">
        <f>'Form Sa1'!I785</f>
        <v>0</v>
      </c>
    </row>
    <row r="121" spans="1:6" x14ac:dyDescent="0.25">
      <c r="A121" s="305" t="s">
        <v>1903</v>
      </c>
      <c r="B121" s="327" t="s">
        <v>197</v>
      </c>
      <c r="C121" s="328"/>
      <c r="D121" s="308" t="s">
        <v>152</v>
      </c>
      <c r="E121" s="131">
        <f>'Form Sa1'!H867</f>
        <v>0</v>
      </c>
      <c r="F121" s="132">
        <f>'Form Sa1'!I867</f>
        <v>0</v>
      </c>
    </row>
    <row r="122" spans="1:6" x14ac:dyDescent="0.25">
      <c r="A122" s="305" t="s">
        <v>1904</v>
      </c>
      <c r="B122" s="335" t="s">
        <v>196</v>
      </c>
      <c r="C122" s="336"/>
      <c r="D122" s="308" t="s">
        <v>152</v>
      </c>
      <c r="E122" s="133">
        <f>'Form Sa1'!H910</f>
        <v>0</v>
      </c>
      <c r="F122" s="134">
        <f>'Form Sa1'!I910</f>
        <v>0</v>
      </c>
    </row>
    <row r="123" spans="1:6" x14ac:dyDescent="0.25">
      <c r="A123" s="337" t="s">
        <v>0</v>
      </c>
      <c r="B123" s="338" t="s">
        <v>8</v>
      </c>
      <c r="C123" s="339"/>
      <c r="D123" s="339" t="s">
        <v>7</v>
      </c>
      <c r="E123" s="133">
        <f>'Form Sa1'!H1023</f>
        <v>0</v>
      </c>
      <c r="F123" s="134">
        <f>'Form Sa1'!I1023</f>
        <v>0</v>
      </c>
    </row>
    <row r="124" spans="1:6" x14ac:dyDescent="0.25">
      <c r="A124" s="340" t="s">
        <v>195</v>
      </c>
      <c r="B124" s="341" t="s">
        <v>278</v>
      </c>
      <c r="C124" s="342"/>
      <c r="D124" s="342" t="s">
        <v>1</v>
      </c>
      <c r="E124" s="343">
        <v>2717</v>
      </c>
      <c r="F124" s="344">
        <v>2717</v>
      </c>
    </row>
    <row r="125" spans="1:6" hidden="1" x14ac:dyDescent="0.25"/>
    <row r="126" spans="1:6" hidden="1" x14ac:dyDescent="0.25"/>
    <row r="127" spans="1:6" hidden="1" x14ac:dyDescent="0.25"/>
    <row r="128" spans="1:6"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sheetData>
  <sheetProtection algorithmName="SHA-512" hashValue="oKxU9Xk2wiIrXNF0KA16WykRUsvDdgif8Y8Dqh37vAPwGlFq0142tSBCFmkhUIsjo7RLxyxRTxwAdvSTMn3VcA==" saltValue="ddu8Hlmat7IUy3lHCxZH8A==" spinCount="100000" sheet="1" objects="1" scenarios="1"/>
  <customSheetViews>
    <customSheetView guid="{808D63CE-AAC2-4BB4-99F0-D9F2ED9063AB}" hiddenRows="1" hiddenColumns="1">
      <selection activeCell="B14" sqref="B14"/>
      <pageMargins left="0.7" right="0.7" top="0.75" bottom="0.75" header="0.3" footer="0.3"/>
      <pageSetup orientation="portrait" r:id="rId1"/>
    </customSheetView>
  </customSheetViews>
  <mergeCells count="9">
    <mergeCell ref="B83:F83"/>
    <mergeCell ref="B88:F88"/>
    <mergeCell ref="B71:F71"/>
    <mergeCell ref="A1:F1"/>
    <mergeCell ref="A2:F2"/>
    <mergeCell ref="B74:F74"/>
    <mergeCell ref="B75:F75"/>
    <mergeCell ref="B67:F67"/>
    <mergeCell ref="C3:F3"/>
  </mergeCells>
  <conditionalFormatting sqref="E118:F122 E84:F87 E76:F82 E112:F116">
    <cfRule type="cellIs" dxfId="1" priority="1" stopIfTrue="1" operator="equal">
      <formula>"NA"</formula>
    </cfRule>
    <cfRule type="cellIs" dxfId="0" priority="2" stopIfTrue="1" operator="equal">
      <formula>"NA"</formula>
    </cfRule>
  </conditionalFormatting>
  <pageMargins left="0.7" right="0.7" top="0.75" bottom="0.75" header="0.3" footer="0.3"/>
  <pageSetup scale="82" orientation="landscape" r:id="rId2"/>
  <rowBreaks count="1" manualBreakCount="1">
    <brk id="83"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3bee4c5c-8f43-4f7f-9637-07f983ecca3d" ContentTypeId="0x0101007BD61AFCC8A643B8924AB3F7EE18260102"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KeywordTaxHTField xmlns="980b2c76-4eb4-4926-991a-bb246786b55e">
      <Terms xmlns="http://schemas.microsoft.com/office/infopath/2007/PartnerControls"/>
    </TaxKeywordTaxHTField>
    <LikesCount xmlns="http://schemas.microsoft.com/sharepoint/v3" xsi:nil="true"/>
    <Ratings xmlns="http://schemas.microsoft.com/sharepoint/v3" xsi:nil="true"/>
    <LastDateSharedToProjectMemory xmlns="980b2c76-4eb4-4926-991a-bb246786b55e" xsi:nil="true"/>
    <LikedBy xmlns="http://schemas.microsoft.com/sharepoint/v3">
      <UserInfo>
        <DisplayName/>
        <AccountId xsi:nil="true"/>
        <AccountType/>
      </UserInfo>
    </LikedBy>
    <LastVersionSharedToProjectMemory xmlns="980b2c76-4eb4-4926-991a-bb246786b55e" xsi:nil="true"/>
    <TaxCatchAll xmlns="980b2c76-4eb4-4926-991a-bb246786b55e"/>
    <RatedBy xmlns="http://schemas.microsoft.com/sharepoint/v3">
      <UserInfo>
        <DisplayName/>
        <AccountId xsi:nil="true"/>
        <AccountType/>
      </UserInfo>
    </RatedBy>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Project Document" ma:contentTypeID="0x0101007BD61AFCC8A643B8924AB3F7EE18260102006269591134BEF640A58E3DDAFE3CA6DB" ma:contentTypeVersion="7" ma:contentTypeDescription="Base content type for project documents" ma:contentTypeScope="" ma:versionID="60423d1ceaeb233e2455a753ca943cab">
  <xsd:schema xmlns:xsd="http://www.w3.org/2001/XMLSchema" xmlns:xs="http://www.w3.org/2001/XMLSchema" xmlns:p="http://schemas.microsoft.com/office/2006/metadata/properties" xmlns:ns1="http://schemas.microsoft.com/sharepoint/v3" xmlns:ns2="980b2c76-4eb4-4926-991a-bb246786b55e" targetNamespace="http://schemas.microsoft.com/office/2006/metadata/properties" ma:root="true" ma:fieldsID="8aaf839927d6fae0b3156260df555801" ns1:_="" ns2:_="">
    <xsd:import namespace="http://schemas.microsoft.com/sharepoint/v3"/>
    <xsd:import namespace="980b2c76-4eb4-4926-991a-bb246786b55e"/>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2:TaxCatchAllLabel" minOccurs="0"/>
                <xsd:element ref="ns2:TaxKeywordTaxHTField" minOccurs="0"/>
                <xsd:element ref="ns1:AverageRating" minOccurs="0"/>
                <xsd:element ref="ns1:RatingCount" minOccurs="0"/>
                <xsd:element ref="ns1:RatedBy" minOccurs="0"/>
                <xsd:element ref="ns1:Ratings" minOccurs="0"/>
                <xsd:element ref="ns1:LikesCount" minOccurs="0"/>
                <xsd:element ref="ns1:LikedBy" minOccurs="0"/>
                <xsd:element ref="ns2:LastDateSharedToProjectMemory" minOccurs="0"/>
                <xsd:element ref="ns2:LastVersionSharedToProjectMem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5" nillable="true" ma:displayName="Rating (0-5)" ma:decimals="2" ma:description="Average value of all the ratings that have been submitted" ma:internalName="AverageRating" ma:readOnly="true">
      <xsd:simpleType>
        <xsd:restriction base="dms:Number"/>
      </xsd:simpleType>
    </xsd:element>
    <xsd:element name="RatingCount" ma:index="16" nillable="true" ma:displayName="Number of Ratings" ma:decimals="0" ma:description="Number of ratings submitted" ma:internalName="RatingCount" ma:readOnly="true">
      <xsd:simpleType>
        <xsd:restriction base="dms:Number"/>
      </xsd:simpleType>
    </xsd:element>
    <xsd:element name="RatedBy" ma:index="1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8" nillable="true" ma:displayName="User ratings" ma:description="User ratings for the item" ma:hidden="true" ma:internalName="Ratings">
      <xsd:simpleType>
        <xsd:restriction base="dms:Note"/>
      </xsd:simpleType>
    </xsd:element>
    <xsd:element name="LikesCount" ma:index="19" nillable="true" ma:displayName="Number of Likes" ma:internalName="LikesCount">
      <xsd:simpleType>
        <xsd:restriction base="dms:Unknown"/>
      </xsd:simpleType>
    </xsd:element>
    <xsd:element name="LikedBy" ma:index="2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0b2c76-4eb4-4926-991a-bb246786b55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08bd3f51-a9bc-4226-ad33-0486fc2b9f20}" ma:internalName="TaxCatchAll" ma:showField="CatchAllData" ma:web="0aaf4c18-1b8c-4e06-886f-4acf2d032c55">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8bd3f51-a9bc-4226-ad33-0486fc2b9f20}" ma:internalName="TaxCatchAllLabel" ma:readOnly="true" ma:showField="CatchAllDataLabel" ma:web="0aaf4c18-1b8c-4e06-886f-4acf2d032c55">
      <xsd:complexType>
        <xsd:complexContent>
          <xsd:extension base="dms:MultiChoiceLookup">
            <xsd:sequence>
              <xsd:element name="Value" type="dms:Lookup" maxOccurs="unbounded" minOccurs="0" nillable="true"/>
            </xsd:sequence>
          </xsd:extension>
        </xsd:complexContent>
      </xsd:complexType>
    </xsd:element>
    <xsd:element name="TaxKeywordTaxHTField" ma:index="13" nillable="true" ma:taxonomy="true" ma:internalName="TaxKeywordTaxHTField" ma:taxonomyFieldName="TaxKeyword" ma:displayName="Enterprise Keywords" ma:fieldId="{23f27201-bee3-471e-b2e7-b64fd8b7ca38}" ma:taxonomyMulti="true" ma:sspId="3bee4c5c-8f43-4f7f-9637-07f983ecca3d" ma:termSetId="00000000-0000-0000-0000-000000000000" ma:anchorId="00000000-0000-0000-0000-000000000000" ma:open="true" ma:isKeyword="true">
      <xsd:complexType>
        <xsd:sequence>
          <xsd:element ref="pc:Terms" minOccurs="0" maxOccurs="1"/>
        </xsd:sequence>
      </xsd:complexType>
    </xsd:element>
    <xsd:element name="LastDateSharedToProjectMemory" ma:index="21" nillable="true" ma:displayName="Last Shared To Project Memory" ma:format="DateTime" ma:internalName="LastDateSharedToProjectMemory" ma:readOnly="false">
      <xsd:simpleType>
        <xsd:restriction base="dms:DateTime"/>
      </xsd:simpleType>
    </xsd:element>
    <xsd:element name="LastVersionSharedToProjectMemory" ma:index="22" nillable="true" ma:displayName="Last Version Shared To Project Memory" ma:internalName="LastVersionSharedToProjectMemor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9BA2AA-CEB4-459D-B97B-82E20359085F}">
  <ds:schemaRefs>
    <ds:schemaRef ds:uri="Microsoft.SharePoint.Taxonomy.ContentTypeSync"/>
  </ds:schemaRefs>
</ds:datastoreItem>
</file>

<file path=customXml/itemProps2.xml><?xml version="1.0" encoding="utf-8"?>
<ds:datastoreItem xmlns:ds="http://schemas.openxmlformats.org/officeDocument/2006/customXml" ds:itemID="{512D6943-2D62-4D94-8096-00591EC649F8}">
  <ds:schemaRefs>
    <ds:schemaRef ds:uri="http://schemas.microsoft.com/sharepoint/events"/>
  </ds:schemaRefs>
</ds:datastoreItem>
</file>

<file path=customXml/itemProps3.xml><?xml version="1.0" encoding="utf-8"?>
<ds:datastoreItem xmlns:ds="http://schemas.openxmlformats.org/officeDocument/2006/customXml" ds:itemID="{D4870F2E-8489-45BC-B042-8934D6475578}">
  <ds:schemaRefs>
    <ds:schemaRef ds:uri="http://schemas.microsoft.com/office/2006/metadata/longProperties"/>
  </ds:schemaRefs>
</ds:datastoreItem>
</file>

<file path=customXml/itemProps4.xml><?xml version="1.0" encoding="utf-8"?>
<ds:datastoreItem xmlns:ds="http://schemas.openxmlformats.org/officeDocument/2006/customXml" ds:itemID="{F507DF99-B008-4C5F-987B-666486CCD429}">
  <ds:schemaRefs>
    <ds:schemaRef ds:uri="http://schemas.microsoft.com/office/2006/documentManagement/types"/>
    <ds:schemaRef ds:uri="http://purl.org/dc/dcmitype/"/>
    <ds:schemaRef ds:uri="http://schemas.microsoft.com/office/infopath/2007/PartnerControls"/>
    <ds:schemaRef ds:uri="http://schemas.microsoft.com/office/2006/metadata/properties"/>
    <ds:schemaRef ds:uri="980b2c76-4eb4-4926-991a-bb246786b55e"/>
    <ds:schemaRef ds:uri="http://www.w3.org/XML/1998/namespace"/>
    <ds:schemaRef ds:uri="http://purl.org/dc/terms/"/>
    <ds:schemaRef ds:uri="http://purl.org/dc/elements/1.1/"/>
    <ds:schemaRef ds:uri="http://schemas.microsoft.com/sharepoint/v3"/>
    <ds:schemaRef ds:uri="http://schemas.openxmlformats.org/package/2006/metadata/core-properties"/>
  </ds:schemaRefs>
</ds:datastoreItem>
</file>

<file path=customXml/itemProps5.xml><?xml version="1.0" encoding="utf-8"?>
<ds:datastoreItem xmlns:ds="http://schemas.openxmlformats.org/officeDocument/2006/customXml" ds:itemID="{14C5ADB0-4E7B-4083-B614-D92B6164703A}">
  <ds:schemaRefs>
    <ds:schemaRef ds:uri="http://schemas.microsoft.com/sharepoint/v3/contenttype/forms"/>
  </ds:schemaRefs>
</ds:datastoreItem>
</file>

<file path=customXml/itemProps6.xml><?xml version="1.0" encoding="utf-8"?>
<ds:datastoreItem xmlns:ds="http://schemas.openxmlformats.org/officeDocument/2006/customXml" ds:itemID="{9905C45C-4672-4DEA-B9C5-E48A5170BB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80b2c76-4eb4-4926-991a-bb246786b5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Instruction Sheet</vt:lpstr>
      <vt:lpstr>General Information</vt:lpstr>
      <vt:lpstr>Form Sa1</vt:lpstr>
      <vt:lpstr>Form 1</vt:lpstr>
      <vt:lpstr>Annex CPP</vt:lpstr>
      <vt:lpstr> Summary Sheet</vt:lpstr>
      <vt:lpstr>NF - 5 Power Mix</vt:lpstr>
      <vt:lpstr>Annex Addl Eqp List-Env</vt:lpstr>
      <vt:lpstr>Baseline Parameter</vt:lpstr>
      <vt:lpstr>N1-BQ Bauxite Quality</vt:lpstr>
      <vt:lpstr>NF - 2 Fuel Quality CPP &amp; Cogen</vt:lpstr>
      <vt:lpstr>NF - 3 PLF</vt:lpstr>
      <vt:lpstr>NF - 4 Product Mix</vt:lpstr>
      <vt:lpstr>NF-6 Carbon Anode Production</vt:lpstr>
      <vt:lpstr>NF-7 Smelter CU</vt:lpstr>
      <vt:lpstr>Annex Project Activites List</vt:lpstr>
      <vt:lpstr>NF-8 Others</vt:lpstr>
      <vt:lpstr>' Summary Sheet'!Print_Area</vt:lpstr>
      <vt:lpstr>'Annex CPP'!Print_Area</vt:lpstr>
      <vt:lpstr>'Form Sa1'!Print_Area</vt:lpstr>
      <vt:lpstr>'NF-7 Smelter CU'!Print_Area</vt:lpstr>
      <vt:lpstr>Refinery</vt:lpstr>
    </vt:vector>
  </TitlesOfParts>
  <Company>BEE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dc:creator>
  <cp:lastModifiedBy>Asus</cp:lastModifiedBy>
  <cp:lastPrinted>2023-05-29T05:13:31Z</cp:lastPrinted>
  <dcterms:created xsi:type="dcterms:W3CDTF">2013-08-26T05:25:17Z</dcterms:created>
  <dcterms:modified xsi:type="dcterms:W3CDTF">2023-05-29T05:13:35Z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0x0101000487B9B77930B3428BBF0F0AAC51B2D7</vt:lpwstr>
  </property>
  <property fmtid="{D5CDD505-2E9C-101B-9397-08002B2CF9AE}" pid="3" name="TaxKeyword">
    <vt:lpwstr/>
  </property>
</Properties>
</file>